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Ampps\www\MathOnWeb_new\blog\excel_mtge\"/>
    </mc:Choice>
  </mc:AlternateContent>
  <bookViews>
    <workbookView xWindow="480" yWindow="75" windowWidth="6765" windowHeight="5865"/>
  </bookViews>
  <sheets>
    <sheet name="E.g. 3, 4 and 5" sheetId="3" r:id="rId1"/>
    <sheet name="E.g. 6" sheetId="5" r:id="rId2"/>
    <sheet name="E.g. 7 and 8" sheetId="7" r:id="rId3"/>
    <sheet name="E.g. 9" sheetId="4" r:id="rId4"/>
  </sheets>
  <calcPr calcId="152511"/>
</workbook>
</file>

<file path=xl/calcChain.xml><?xml version="1.0" encoding="utf-8"?>
<calcChain xmlns="http://schemas.openxmlformats.org/spreadsheetml/2006/main">
  <c r="D31" i="3" l="1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30" i="3"/>
  <c r="C27" i="3"/>
  <c r="C18" i="3"/>
  <c r="C17" i="3"/>
  <c r="C26" i="3"/>
  <c r="E50" i="4" l="1"/>
  <c r="C18" i="4"/>
  <c r="D18" i="4" s="1"/>
  <c r="C19" i="4"/>
  <c r="D19" i="4" s="1"/>
  <c r="C20" i="4"/>
  <c r="D20" i="4" s="1"/>
  <c r="C21" i="4"/>
  <c r="D21" i="4" s="1"/>
  <c r="C22" i="4"/>
  <c r="D22" i="4" s="1"/>
  <c r="C23" i="4"/>
  <c r="D23" i="4" s="1"/>
  <c r="C24" i="4"/>
  <c r="D24" i="4" s="1"/>
  <c r="C25" i="4"/>
  <c r="D25" i="4" s="1"/>
  <c r="C26" i="4"/>
  <c r="D26" i="4" s="1"/>
  <c r="C27" i="4"/>
  <c r="D27" i="4" s="1"/>
  <c r="C28" i="4"/>
  <c r="D28" i="4" s="1"/>
  <c r="C29" i="4"/>
  <c r="D29" i="4" s="1"/>
  <c r="C35" i="4"/>
  <c r="D35" i="4" s="1"/>
  <c r="C36" i="4"/>
  <c r="D36" i="4" s="1"/>
  <c r="C37" i="4"/>
  <c r="D37" i="4" s="1"/>
  <c r="C38" i="4"/>
  <c r="D38" i="4" s="1"/>
  <c r="C39" i="4"/>
  <c r="D39" i="4" s="1"/>
  <c r="C40" i="4"/>
  <c r="D40" i="4" s="1"/>
  <c r="C41" i="4"/>
  <c r="D41" i="4" s="1"/>
  <c r="C42" i="4"/>
  <c r="D42" i="4" s="1"/>
  <c r="C43" i="4"/>
  <c r="D43" i="4" s="1"/>
  <c r="C44" i="4"/>
  <c r="D44" i="4" s="1"/>
  <c r="C45" i="4"/>
  <c r="D45" i="4" s="1"/>
  <c r="C34" i="4"/>
  <c r="D34" i="4" s="1"/>
  <c r="B49" i="7"/>
  <c r="B50" i="7"/>
  <c r="B42" i="7"/>
  <c r="B43" i="7" s="1"/>
  <c r="C43" i="7" s="1"/>
  <c r="B35" i="7"/>
  <c r="C35" i="7" s="1"/>
  <c r="B36" i="7"/>
  <c r="B28" i="7"/>
  <c r="B27" i="7"/>
  <c r="H2" i="7"/>
  <c r="B25" i="7" l="1"/>
  <c r="B47" i="7" s="1"/>
  <c r="B48" i="7" s="1"/>
  <c r="B56" i="7" s="1"/>
  <c r="D30" i="4"/>
  <c r="F18" i="4" s="1"/>
  <c r="G18" i="4" s="1"/>
  <c r="E19" i="4" s="1"/>
  <c r="F19" i="4" s="1"/>
  <c r="G19" i="4" s="1"/>
  <c r="E20" i="4" s="1"/>
  <c r="D46" i="4"/>
  <c r="F34" i="4" s="1"/>
  <c r="E2" i="7"/>
  <c r="B8" i="7"/>
  <c r="B2" i="7"/>
  <c r="B5" i="7" s="1"/>
  <c r="E1" i="7" s="1"/>
  <c r="H1" i="7" s="1"/>
  <c r="B19" i="7"/>
  <c r="B13" i="7"/>
  <c r="B16" i="7" s="1"/>
  <c r="B55" i="7" l="1"/>
  <c r="E7" i="7"/>
  <c r="E8" i="7" s="1"/>
  <c r="H7" i="7"/>
  <c r="H8" i="7" s="1"/>
  <c r="B57" i="7"/>
  <c r="F20" i="4"/>
  <c r="G20" i="4" s="1"/>
  <c r="E21" i="4" s="1"/>
  <c r="G34" i="4"/>
  <c r="E35" i="4" s="1"/>
  <c r="F35" i="4" s="1"/>
  <c r="G35" i="4" s="1"/>
  <c r="E36" i="4" s="1"/>
  <c r="E7" i="5"/>
  <c r="B64" i="5"/>
  <c r="E5" i="5"/>
  <c r="E6" i="5"/>
  <c r="E9" i="5"/>
  <c r="E10" i="5"/>
  <c r="E13" i="5"/>
  <c r="E14" i="5"/>
  <c r="E17" i="5"/>
  <c r="E18" i="5"/>
  <c r="E21" i="5"/>
  <c r="E22" i="5"/>
  <c r="E25" i="5"/>
  <c r="E26" i="5"/>
  <c r="E29" i="5"/>
  <c r="E30" i="5"/>
  <c r="E33" i="5"/>
  <c r="E34" i="5"/>
  <c r="E37" i="5"/>
  <c r="E38" i="5"/>
  <c r="E41" i="5"/>
  <c r="E42" i="5"/>
  <c r="E45" i="5"/>
  <c r="E46" i="5"/>
  <c r="E49" i="5"/>
  <c r="E50" i="5"/>
  <c r="E53" i="5"/>
  <c r="E54" i="5"/>
  <c r="E57" i="5"/>
  <c r="E58" i="5"/>
  <c r="E61" i="5"/>
  <c r="E62" i="5"/>
  <c r="B6" i="5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5" i="5"/>
  <c r="D4" i="5"/>
  <c r="E4" i="5"/>
  <c r="F4" i="5" s="1"/>
  <c r="C5" i="5" s="1"/>
  <c r="D5" i="5" s="1"/>
  <c r="F21" i="4" l="1"/>
  <c r="G21" i="4" s="1"/>
  <c r="E22" i="4" s="1"/>
  <c r="F36" i="4"/>
  <c r="G36" i="4" s="1"/>
  <c r="E37" i="4" s="1"/>
  <c r="E60" i="5"/>
  <c r="E56" i="5"/>
  <c r="E52" i="5"/>
  <c r="E48" i="5"/>
  <c r="E44" i="5"/>
  <c r="E40" i="5"/>
  <c r="E36" i="5"/>
  <c r="E32" i="5"/>
  <c r="E28" i="5"/>
  <c r="E24" i="5"/>
  <c r="E20" i="5"/>
  <c r="E16" i="5"/>
  <c r="E12" i="5"/>
  <c r="E8" i="5"/>
  <c r="E59" i="5"/>
  <c r="E55" i="5"/>
  <c r="E51" i="5"/>
  <c r="E47" i="5"/>
  <c r="E43" i="5"/>
  <c r="E39" i="5"/>
  <c r="E35" i="5"/>
  <c r="E31" i="5"/>
  <c r="E27" i="5"/>
  <c r="E23" i="5"/>
  <c r="E19" i="5"/>
  <c r="E15" i="5"/>
  <c r="E11" i="5"/>
  <c r="F5" i="5"/>
  <c r="C6" i="5" s="1"/>
  <c r="D6" i="5" s="1"/>
  <c r="D2" i="3"/>
  <c r="E2" i="3" s="1"/>
  <c r="C3" i="3" s="1"/>
  <c r="D3" i="3" s="1"/>
  <c r="E3" i="3" s="1"/>
  <c r="C4" i="3" s="1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30" i="3"/>
  <c r="F22" i="4" l="1"/>
  <c r="G22" i="4" s="1"/>
  <c r="E23" i="4" s="1"/>
  <c r="F23" i="4" s="1"/>
  <c r="F37" i="4"/>
  <c r="G37" i="4" s="1"/>
  <c r="E38" i="4" s="1"/>
  <c r="F38" i="4" s="1"/>
  <c r="G38" i="4" s="1"/>
  <c r="E39" i="4" s="1"/>
  <c r="F6" i="5"/>
  <c r="C7" i="5" s="1"/>
  <c r="D7" i="5" s="1"/>
  <c r="F7" i="5" s="1"/>
  <c r="C8" i="5" s="1"/>
  <c r="D4" i="3"/>
  <c r="E4" i="3" s="1"/>
  <c r="C5" i="3" s="1"/>
  <c r="G23" i="4" l="1"/>
  <c r="E24" i="4" s="1"/>
  <c r="F24" i="4" s="1"/>
  <c r="G24" i="4" s="1"/>
  <c r="E25" i="4" s="1"/>
  <c r="F39" i="4"/>
  <c r="G39" i="4" s="1"/>
  <c r="E40" i="4" s="1"/>
  <c r="F40" i="4" s="1"/>
  <c r="G40" i="4" s="1"/>
  <c r="E41" i="4" s="1"/>
  <c r="D8" i="5"/>
  <c r="F8" i="5" s="1"/>
  <c r="C9" i="5" s="1"/>
  <c r="D5" i="3"/>
  <c r="E5" i="3" s="1"/>
  <c r="C6" i="3" s="1"/>
  <c r="F25" i="4" l="1"/>
  <c r="G25" i="4" s="1"/>
  <c r="E26" i="4" s="1"/>
  <c r="F41" i="4"/>
  <c r="G41" i="4" s="1"/>
  <c r="E42" i="4" s="1"/>
  <c r="D9" i="5"/>
  <c r="F9" i="5" s="1"/>
  <c r="C10" i="5" s="1"/>
  <c r="D6" i="3"/>
  <c r="E6" i="3" s="1"/>
  <c r="C7" i="3" s="1"/>
  <c r="F26" i="4" l="1"/>
  <c r="G26" i="4" s="1"/>
  <c r="E27" i="4" s="1"/>
  <c r="F42" i="4"/>
  <c r="G42" i="4" s="1"/>
  <c r="E43" i="4" s="1"/>
  <c r="D10" i="5"/>
  <c r="F10" i="5" s="1"/>
  <c r="C11" i="5" s="1"/>
  <c r="D7" i="3"/>
  <c r="E7" i="3" s="1"/>
  <c r="C8" i="3" s="1"/>
  <c r="F27" i="4" l="1"/>
  <c r="G27" i="4" s="1"/>
  <c r="E28" i="4" s="1"/>
  <c r="F43" i="4"/>
  <c r="G43" i="4" s="1"/>
  <c r="E44" i="4" s="1"/>
  <c r="D11" i="5"/>
  <c r="F11" i="5" s="1"/>
  <c r="C12" i="5" s="1"/>
  <c r="D8" i="3"/>
  <c r="E8" i="3" s="1"/>
  <c r="C9" i="3" s="1"/>
  <c r="F28" i="4" l="1"/>
  <c r="G28" i="4" s="1"/>
  <c r="E29" i="4" s="1"/>
  <c r="F44" i="4"/>
  <c r="G44" i="4" s="1"/>
  <c r="E45" i="4" s="1"/>
  <c r="D12" i="5"/>
  <c r="F12" i="5" s="1"/>
  <c r="C13" i="5" s="1"/>
  <c r="D9" i="3"/>
  <c r="E9" i="3"/>
  <c r="C10" i="3" s="1"/>
  <c r="F29" i="4" l="1"/>
  <c r="G29" i="4"/>
  <c r="F45" i="4"/>
  <c r="G45" i="4" s="1"/>
  <c r="D13" i="5"/>
  <c r="F13" i="5" s="1"/>
  <c r="C14" i="5" s="1"/>
  <c r="D10" i="3"/>
  <c r="E10" i="3" s="1"/>
  <c r="C11" i="3" s="1"/>
  <c r="D14" i="5" l="1"/>
  <c r="F14" i="5" s="1"/>
  <c r="C15" i="5" s="1"/>
  <c r="D11" i="3"/>
  <c r="E11" i="3" s="1"/>
  <c r="C12" i="3" s="1"/>
  <c r="D15" i="5" l="1"/>
  <c r="F15" i="5" s="1"/>
  <c r="C16" i="5" s="1"/>
  <c r="D12" i="3"/>
  <c r="E12" i="3" s="1"/>
  <c r="C13" i="3" s="1"/>
  <c r="D16" i="5" l="1"/>
  <c r="F16" i="5" s="1"/>
  <c r="C17" i="5" s="1"/>
  <c r="D13" i="3"/>
  <c r="E13" i="3" s="1"/>
  <c r="D17" i="5" l="1"/>
  <c r="F17" i="5" s="1"/>
  <c r="C18" i="5" s="1"/>
  <c r="D18" i="5" l="1"/>
  <c r="F18" i="5" s="1"/>
  <c r="C19" i="5" s="1"/>
  <c r="D19" i="5" l="1"/>
  <c r="F19" i="5" s="1"/>
  <c r="C20" i="5" s="1"/>
  <c r="D20" i="5" l="1"/>
  <c r="F20" i="5" s="1"/>
  <c r="C21" i="5" s="1"/>
  <c r="D21" i="5" l="1"/>
  <c r="F21" i="5" s="1"/>
  <c r="C22" i="5" s="1"/>
  <c r="D22" i="5" l="1"/>
  <c r="F22" i="5" s="1"/>
  <c r="C23" i="5" s="1"/>
  <c r="D23" i="5" l="1"/>
  <c r="F23" i="5" s="1"/>
  <c r="C24" i="5" s="1"/>
  <c r="D24" i="5" l="1"/>
  <c r="F24" i="5" s="1"/>
  <c r="C25" i="5" s="1"/>
  <c r="D25" i="5" l="1"/>
  <c r="F25" i="5" s="1"/>
  <c r="C26" i="5" s="1"/>
  <c r="D26" i="5" l="1"/>
  <c r="F26" i="5" s="1"/>
  <c r="C27" i="5" s="1"/>
  <c r="D27" i="5" l="1"/>
  <c r="F27" i="5" s="1"/>
  <c r="C28" i="5" s="1"/>
  <c r="D28" i="5" l="1"/>
  <c r="F28" i="5" s="1"/>
  <c r="C29" i="5" s="1"/>
  <c r="D29" i="5" l="1"/>
  <c r="F29" i="5" s="1"/>
  <c r="C30" i="5" s="1"/>
  <c r="D30" i="5" l="1"/>
  <c r="F30" i="5" s="1"/>
  <c r="C31" i="5" s="1"/>
  <c r="D31" i="5" l="1"/>
  <c r="F31" i="5" s="1"/>
  <c r="C32" i="5" s="1"/>
  <c r="D32" i="5" l="1"/>
  <c r="F32" i="5" s="1"/>
  <c r="C33" i="5" s="1"/>
  <c r="D33" i="5" l="1"/>
  <c r="F33" i="5" s="1"/>
  <c r="C34" i="5" s="1"/>
  <c r="D34" i="5" l="1"/>
  <c r="F34" i="5" s="1"/>
  <c r="C35" i="5" s="1"/>
  <c r="D35" i="5" l="1"/>
  <c r="F35" i="5" s="1"/>
  <c r="C36" i="5" s="1"/>
  <c r="D36" i="5" l="1"/>
  <c r="F36" i="5" s="1"/>
  <c r="C37" i="5" s="1"/>
  <c r="D37" i="5" l="1"/>
  <c r="F37" i="5" s="1"/>
  <c r="C38" i="5" s="1"/>
  <c r="D38" i="5" l="1"/>
  <c r="F38" i="5" s="1"/>
  <c r="C39" i="5" s="1"/>
  <c r="D39" i="5" l="1"/>
  <c r="F39" i="5" s="1"/>
  <c r="C40" i="5" s="1"/>
  <c r="D40" i="5" l="1"/>
  <c r="F40" i="5" s="1"/>
  <c r="C41" i="5" s="1"/>
  <c r="D41" i="5" l="1"/>
  <c r="F41" i="5" s="1"/>
  <c r="C42" i="5" s="1"/>
  <c r="D42" i="5" l="1"/>
  <c r="F42" i="5" s="1"/>
  <c r="C43" i="5" s="1"/>
  <c r="D43" i="5" l="1"/>
  <c r="F43" i="5" s="1"/>
  <c r="C44" i="5" s="1"/>
  <c r="D44" i="5" l="1"/>
  <c r="F44" i="5" s="1"/>
  <c r="C45" i="5" s="1"/>
  <c r="D45" i="5" l="1"/>
  <c r="F45" i="5" s="1"/>
  <c r="C46" i="5" s="1"/>
  <c r="D46" i="5" l="1"/>
  <c r="F46" i="5" s="1"/>
  <c r="C47" i="5" s="1"/>
  <c r="D47" i="5" l="1"/>
  <c r="F47" i="5" s="1"/>
  <c r="C48" i="5" s="1"/>
  <c r="D48" i="5" l="1"/>
  <c r="F48" i="5" s="1"/>
  <c r="C49" i="5" s="1"/>
  <c r="D49" i="5" l="1"/>
  <c r="F49" i="5" s="1"/>
  <c r="C50" i="5" s="1"/>
  <c r="D50" i="5" l="1"/>
  <c r="F50" i="5" s="1"/>
  <c r="C51" i="5" s="1"/>
  <c r="D51" i="5" l="1"/>
  <c r="F51" i="5" s="1"/>
  <c r="C52" i="5" s="1"/>
  <c r="D52" i="5" l="1"/>
  <c r="F52" i="5" s="1"/>
  <c r="C53" i="5" s="1"/>
  <c r="D53" i="5" l="1"/>
  <c r="F53" i="5" s="1"/>
  <c r="C54" i="5" s="1"/>
  <c r="D54" i="5" l="1"/>
  <c r="F54" i="5" s="1"/>
  <c r="C55" i="5" s="1"/>
  <c r="D55" i="5" l="1"/>
  <c r="F55" i="5" s="1"/>
  <c r="C56" i="5" s="1"/>
  <c r="D56" i="5" l="1"/>
  <c r="F56" i="5" s="1"/>
  <c r="C57" i="5" s="1"/>
  <c r="D57" i="5" l="1"/>
  <c r="F57" i="5" s="1"/>
  <c r="C58" i="5" s="1"/>
  <c r="D58" i="5" l="1"/>
  <c r="F58" i="5" s="1"/>
  <c r="C59" i="5" s="1"/>
  <c r="D59" i="5" l="1"/>
  <c r="F59" i="5" s="1"/>
  <c r="C60" i="5" s="1"/>
  <c r="D60" i="5" l="1"/>
  <c r="F60" i="5" s="1"/>
  <c r="C61" i="5" s="1"/>
  <c r="D61" i="5" l="1"/>
  <c r="F61" i="5" s="1"/>
  <c r="C62" i="5" s="1"/>
  <c r="D62" i="5" l="1"/>
  <c r="F62" i="5" s="1"/>
  <c r="C63" i="5" s="1"/>
  <c r="D63" i="5" l="1"/>
  <c r="D65" i="5" l="1"/>
  <c r="E63" i="5"/>
  <c r="E65" i="5" s="1"/>
  <c r="F63" i="5" l="1"/>
  <c r="E5" i="7" l="1"/>
  <c r="H3" i="7" s="1"/>
  <c r="H5" i="7" s="1"/>
</calcChain>
</file>

<file path=xl/sharedStrings.xml><?xml version="1.0" encoding="utf-8"?>
<sst xmlns="http://schemas.openxmlformats.org/spreadsheetml/2006/main" count="122" uniqueCount="71">
  <si>
    <t>time</t>
  </si>
  <si>
    <t>x</t>
  </si>
  <si>
    <t>simple</t>
  </si>
  <si>
    <t>compounded daily</t>
  </si>
  <si>
    <t>+ interest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</si>
  <si>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</si>
  <si>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</si>
  <si>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</si>
  <si>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</si>
  <si>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</si>
  <si>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</si>
  <si>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</si>
  <si>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</si>
  <si>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</si>
  <si>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</si>
  <si>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</si>
  <si>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</si>
  <si>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</si>
  <si>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opening balance</t>
  </si>
  <si>
    <t>=closing balance</t>
  </si>
  <si>
    <t>biweek</t>
  </si>
  <si>
    <t>opening day</t>
  </si>
  <si>
    <t>- payment</t>
  </si>
  <si>
    <t xml:space="preserve">A = </t>
  </si>
  <si>
    <t>r*t =</t>
  </si>
  <si>
    <t xml:space="preserve">r = </t>
  </si>
  <si>
    <t>P =</t>
  </si>
  <si>
    <t>B =</t>
  </si>
  <si>
    <t>n =</t>
  </si>
  <si>
    <t>start date =</t>
  </si>
  <si>
    <t>end date =</t>
  </si>
  <si>
    <t>r*t</t>
  </si>
  <si>
    <t>opening date</t>
  </si>
  <si>
    <t>closing date</t>
  </si>
  <si>
    <t>days</t>
  </si>
  <si>
    <t>= closing balance</t>
  </si>
  <si>
    <t>P</t>
  </si>
  <si>
    <t>A</t>
  </si>
  <si>
    <t>B</t>
  </si>
  <si>
    <t>n</t>
  </si>
  <si>
    <t>yrs</t>
  </si>
  <si>
    <t>general</t>
  </si>
  <si>
    <t>short date</t>
  </si>
  <si>
    <t>long date</t>
  </si>
  <si>
    <t>custom:  yyyy-mm-dd h:mm AM/PM</t>
  </si>
  <si>
    <t>custom:  yyyy-mm-dd  hh:mm</t>
  </si>
  <si>
    <t>ordinary</t>
  </si>
  <si>
    <t>leap</t>
  </si>
  <si>
    <t>How big will the payments be?</t>
  </si>
  <si>
    <t>If we made bigger payments of $4000 every month,</t>
  </si>
  <si>
    <t>how quickly would the mortgage be paid off?</t>
  </si>
  <si>
    <t>per year</t>
  </si>
  <si>
    <t xml:space="preserve"> At what interest rate would the payments jump to $5000?</t>
  </si>
  <si>
    <t>What is the amount still owing after 36 months?</t>
  </si>
  <si>
    <t>minus</t>
  </si>
  <si>
    <t>equals</t>
  </si>
  <si>
    <t>payments</t>
  </si>
  <si>
    <t>went toward balance</t>
  </si>
  <si>
    <t>went toward interest</t>
  </si>
  <si>
    <t>After 3 years, how much will we have made in payments?</t>
  </si>
  <si>
    <t>And of that, how much will have gone to paying down the balance,</t>
  </si>
  <si>
    <t>and how much to paying interest?</t>
  </si>
  <si>
    <t>8 decimal places for times</t>
  </si>
  <si>
    <t>15 decimal places for double precision numbers</t>
  </si>
  <si>
    <t>of that:</t>
  </si>
  <si>
    <t>of that</t>
  </si>
  <si>
    <t>5 decimal places for seconds in a day</t>
  </si>
  <si>
    <t>3 decimal places for milliseconds in a second</t>
  </si>
  <si>
    <t>7 decimal places for dates ranging over 8100 years</t>
  </si>
  <si>
    <t>Conclusion:  equal length months, ordinary year and leap year are all about the same</t>
  </si>
  <si>
    <t>equal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</si>
</sst>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6" formatCode="mmm\ d"/>
    <numFmt numFmtId="167" formatCode="&quot;$&quot;#,##0.00"/>
    <numFmt numFmtId="168" formatCode="[$-F800]dddd\,\ mmmm\ dd\,\ yyyy"/>
    <numFmt numFmtId="170" formatCode="[$-F400]h:mm:ss\ AM/PM"/>
    <numFmt numFmtId="172" formatCode="&quot;$&quot;#,##0.00000"/>
    <numFmt numFmtId="173" formatCode="yyyy"/>
    <numFmt numFmtId="174" formatCode="0.000000"/>
    <numFmt numFmtId="175" formatCode="_-* #,##0_-;\-* #,##0_-;_-* &quot;-&quot;??_-;_-@_-"/>
    <numFmt numFmtId="176" formatCode="yyyy/mm/dd\ h:mm\ AM/PM"/>
    <numFmt numFmtId="177" formatCode="yyyy/mm/dd\ \ hh:mm"/>
    <numFmt numFmtId="185" formatCode="0.0%"/>
    <numFmt numFmtId="194" formatCode="0.0000000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1" xfId="0" applyFont="1" applyBorder="1" applyAlignment="1">
      <alignment horizontal="center"/>
    </xf>
    <xf numFmtId="8" fontId="0" fillId="0" borderId="0" xfId="0" applyNumberFormat="1" applyBorder="1"/>
    <xf numFmtId="8" fontId="0" fillId="0" borderId="0" xfId="0" applyNumberFormat="1"/>
    <xf numFmtId="0" fontId="4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2" fillId="0" borderId="0" xfId="0" quotePrefix="1" applyFont="1" applyAlignment="1">
      <alignment horizontal="left"/>
    </xf>
    <xf numFmtId="0" fontId="2" fillId="0" borderId="0" xfId="0" quotePrefix="1" applyFont="1" applyAlignment="1">
      <alignment horizontal="center"/>
    </xf>
    <xf numFmtId="167" fontId="0" fillId="2" borderId="0" xfId="0" applyNumberFormat="1" applyFill="1" applyAlignment="1">
      <alignment horizontal="center"/>
    </xf>
    <xf numFmtId="0" fontId="2" fillId="0" borderId="0" xfId="0" applyFont="1" applyAlignment="1">
      <alignment horizontal="left"/>
    </xf>
    <xf numFmtId="16" fontId="0" fillId="0" borderId="0" xfId="0" applyNumberFormat="1"/>
    <xf numFmtId="8" fontId="0" fillId="0" borderId="0" xfId="0" applyNumberFormat="1" applyAlignment="1">
      <alignment horizontal="center"/>
    </xf>
    <xf numFmtId="14" fontId="0" fillId="0" borderId="0" xfId="0" applyNumberFormat="1"/>
    <xf numFmtId="0" fontId="0" fillId="2" borderId="0" xfId="0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1" applyNumberFormat="1" applyFont="1" applyAlignment="1">
      <alignment horizontal="center"/>
    </xf>
    <xf numFmtId="14" fontId="3" fillId="2" borderId="0" xfId="0" applyNumberFormat="1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7" fontId="0" fillId="0" borderId="0" xfId="0" applyNumberFormat="1"/>
    <xf numFmtId="167" fontId="0" fillId="3" borderId="0" xfId="0" applyNumberFormat="1" applyFill="1"/>
    <xf numFmtId="167" fontId="0" fillId="4" borderId="0" xfId="0" applyNumberFormat="1" applyFill="1" applyAlignment="1">
      <alignment horizontal="center"/>
    </xf>
    <xf numFmtId="0" fontId="0" fillId="0" borderId="0" xfId="0" quotePrefix="1"/>
    <xf numFmtId="167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167" fontId="0" fillId="0" borderId="0" xfId="0" applyNumberFormat="1" applyAlignment="1">
      <alignment horizontal="left"/>
    </xf>
    <xf numFmtId="14" fontId="0" fillId="2" borderId="0" xfId="0" applyNumberFormat="1" applyFill="1" applyAlignment="1">
      <alignment horizontal="left"/>
    </xf>
    <xf numFmtId="14" fontId="0" fillId="0" borderId="0" xfId="0" applyNumberFormat="1" applyAlignment="1">
      <alignment horizontal="left"/>
    </xf>
    <xf numFmtId="167" fontId="0" fillId="2" borderId="0" xfId="0" applyNumberFormat="1" applyFill="1" applyAlignment="1"/>
    <xf numFmtId="0" fontId="0" fillId="2" borderId="0" xfId="0" applyFill="1" applyAlignment="1"/>
    <xf numFmtId="0" fontId="0" fillId="0" borderId="0" xfId="0" applyAlignment="1"/>
    <xf numFmtId="167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/>
    <xf numFmtId="0" fontId="0" fillId="0" borderId="0" xfId="0" applyAlignment="1">
      <alignment horizontal="right"/>
    </xf>
    <xf numFmtId="8" fontId="0" fillId="2" borderId="0" xfId="0" applyNumberFormat="1" applyFill="1" applyBorder="1"/>
    <xf numFmtId="0" fontId="3" fillId="2" borderId="0" xfId="0" applyFont="1" applyFill="1"/>
    <xf numFmtId="0" fontId="3" fillId="2" borderId="0" xfId="0" applyNumberFormat="1" applyFont="1" applyFill="1"/>
    <xf numFmtId="173" fontId="0" fillId="0" borderId="0" xfId="0" applyNumberFormat="1"/>
    <xf numFmtId="174" fontId="0" fillId="0" borderId="0" xfId="0" applyNumberFormat="1"/>
    <xf numFmtId="175" fontId="0" fillId="0" borderId="0" xfId="2" applyNumberFormat="1" applyFont="1"/>
    <xf numFmtId="176" fontId="0" fillId="0" borderId="0" xfId="0" applyNumberFormat="1"/>
    <xf numFmtId="177" fontId="0" fillId="0" borderId="0" xfId="0" applyNumberFormat="1"/>
    <xf numFmtId="14" fontId="0" fillId="0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72" fontId="0" fillId="4" borderId="0" xfId="0" applyNumberFormat="1" applyFill="1" applyAlignment="1">
      <alignment horizontal="center"/>
    </xf>
    <xf numFmtId="167" fontId="0" fillId="3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72" fontId="0" fillId="2" borderId="0" xfId="0" applyNumberFormat="1" applyFill="1" applyAlignment="1">
      <alignment horizontal="left"/>
    </xf>
    <xf numFmtId="14" fontId="0" fillId="5" borderId="0" xfId="0" applyNumberFormat="1" applyFill="1"/>
    <xf numFmtId="0" fontId="0" fillId="5" borderId="0" xfId="0" applyFill="1"/>
    <xf numFmtId="0" fontId="0" fillId="5" borderId="0" xfId="0" applyFill="1" applyAlignment="1"/>
    <xf numFmtId="14" fontId="0" fillId="5" borderId="0" xfId="0" applyNumberFormat="1" applyFill="1" applyAlignment="1">
      <alignment horizontal="left"/>
    </xf>
    <xf numFmtId="0" fontId="6" fillId="0" borderId="0" xfId="0" applyFont="1"/>
    <xf numFmtId="185" fontId="0" fillId="0" borderId="0" xfId="3" applyNumberFormat="1" applyFont="1"/>
    <xf numFmtId="194" fontId="0" fillId="0" borderId="0" xfId="0" applyNumberFormat="1"/>
    <xf numFmtId="0" fontId="3" fillId="0" borderId="0" xfId="0" applyNumberFormat="1" applyFont="1"/>
    <xf numFmtId="14" fontId="3" fillId="0" borderId="0" xfId="0" applyNumberFormat="1" applyFont="1"/>
    <xf numFmtId="168" fontId="3" fillId="0" borderId="0" xfId="0" applyNumberFormat="1" applyFont="1"/>
    <xf numFmtId="170" fontId="3" fillId="0" borderId="0" xfId="0" applyNumberFormat="1" applyFont="1"/>
    <xf numFmtId="176" fontId="3" fillId="0" borderId="0" xfId="0" applyNumberFormat="1" applyFont="1"/>
    <xf numFmtId="177" fontId="3" fillId="0" borderId="0" xfId="0" applyNumberFormat="1" applyFont="1"/>
    <xf numFmtId="172" fontId="0" fillId="0" borderId="0" xfId="0" applyNumberFormat="1" applyAlignment="1">
      <alignment horizontal="right"/>
    </xf>
    <xf numFmtId="172" fontId="0" fillId="0" borderId="0" xfId="0" applyNumberForma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300"/>
              <a:t>Growth of $1 at </a:t>
            </a:r>
          </a:p>
          <a:p>
            <a:pPr>
              <a:defRPr/>
            </a:pPr>
            <a:r>
              <a:rPr lang="en-CA" sz="1300"/>
              <a:t>rate 20% / yr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'E.g. 3, 4 and 5'!$C$29</c:f>
              <c:strCache>
                <c:ptCount val="1"/>
                <c:pt idx="0">
                  <c:v>simple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'E.g. 3, 4 and 5'!$B$30:$B$70</c:f>
              <c:numCache>
                <c:formatCode>General</c:formatCode>
                <c:ptCount val="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</c:numCache>
            </c:numRef>
          </c:xVal>
          <c:yVal>
            <c:numRef>
              <c:f>'E.g. 3, 4 and 5'!$C$30:$C$70</c:f>
              <c:numCache>
                <c:formatCode>General</c:formatCode>
                <c:ptCount val="4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1.7000000000000002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2.4000000000000004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2.9000000000000004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3.3000000000000003</c:v>
                </c:pt>
                <c:pt idx="24">
                  <c:v>3.4000000000000004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3.8000000000000003</c:v>
                </c:pt>
                <c:pt idx="29">
                  <c:v>3.9000000000000004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4.3000000000000007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4.8000000000000007</c:v>
                </c:pt>
                <c:pt idx="39">
                  <c:v>4.9000000000000004</c:v>
                </c:pt>
                <c:pt idx="40">
                  <c:v>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'E.g. 3, 4 and 5'!$D$29</c:f>
              <c:strCache>
                <c:ptCount val="1"/>
                <c:pt idx="0">
                  <c:v>compounded daily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'E.g. 3, 4 and 5'!$B$30:$B$70</c:f>
              <c:numCache>
                <c:formatCode>General</c:formatCode>
                <c:ptCount val="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</c:numCache>
            </c:numRef>
          </c:xVal>
          <c:yVal>
            <c:numRef>
              <c:f>'E.g. 3, 4 and 5'!$D$30:$D$70</c:f>
              <c:numCache>
                <c:formatCode>General</c:formatCode>
                <c:ptCount val="41"/>
                <c:pt idx="0">
                  <c:v>1</c:v>
                </c:pt>
                <c:pt idx="1">
                  <c:v>1.1051406508909929</c:v>
                </c:pt>
                <c:pt idx="2">
                  <c:v>1.2213358582517506</c:v>
                </c:pt>
                <c:pt idx="3">
                  <c:v>1.3497479053448673</c:v>
                </c:pt>
                <c:pt idx="4">
                  <c:v>1.4916612786515397</c:v>
                </c:pt>
                <c:pt idx="5">
                  <c:v>1.6484955163978987</c:v>
                </c:pt>
                <c:pt idx="6">
                  <c:v>1.8218194079827821</c:v>
                </c:pt>
                <c:pt idx="7">
                  <c:v>2.0133666863440176</c:v>
                </c:pt>
                <c:pt idx="8">
                  <c:v>2.2250533702283475</c:v>
                </c:pt>
                <c:pt idx="9">
                  <c:v>2.4589969298414878</c:v>
                </c:pt>
                <c:pt idx="10">
                  <c:v>2.7175374675837887</c:v>
                </c:pt>
                <c:pt idx="11">
                  <c:v>3.0032611257464135</c:v>
                </c:pt>
                <c:pt idx="12">
                  <c:v>3.3190259553027341</c:v>
                </c:pt>
                <c:pt idx="13">
                  <c:v>3.6679905045676646</c:v>
                </c:pt>
                <c:pt idx="14">
                  <c:v>4.0536454136795008</c:v>
                </c:pt>
                <c:pt idx="15">
                  <c:v>4.4798483309554813</c:v>
                </c:pt>
                <c:pt idx="16">
                  <c:v>4.9508625003645257</c:v>
                </c:pt>
                <c:pt idx="17">
                  <c:v>5.4713994061252604</c:v>
                </c:pt>
                <c:pt idx="18">
                  <c:v>6.0466659009691162</c:v>
                </c:pt>
                <c:pt idx="19">
                  <c:v>6.682416289518204</c:v>
                </c:pt>
                <c:pt idx="20">
                  <c:v>7.3850098877217079</c:v>
                </c:pt>
                <c:pt idx="21">
                  <c:v>8.1614746341543061</c:v>
                </c:pt>
                <c:pt idx="22">
                  <c:v>9.0195773894182558</c:v>
                </c:pt>
                <c:pt idx="23">
                  <c:v>9.9679016269048795</c:v>
                </c:pt>
                <c:pt idx="24">
                  <c:v>11.015933291973226</c:v>
                </c:pt>
                <c:pt idx="25">
                  <c:v>12.174155688465055</c:v>
                </c:pt>
                <c:pt idx="26">
                  <c:v>13.454154341596153</c:v>
                </c:pt>
                <c:pt idx="27">
                  <c:v>14.868732886262105</c:v>
                </c:pt>
                <c:pt idx="28">
                  <c:v>16.432041139844852</c:v>
                </c:pt>
                <c:pt idx="29">
                  <c:v>18.1597166407592</c:v>
                </c:pt>
                <c:pt idx="30">
                  <c:v>20.069041068360491</c:v>
                </c:pt>
                <c:pt idx="31">
                  <c:v>22.179113109050544</c:v>
                </c:pt>
                <c:pt idx="32">
                  <c:v>24.511039497515682</c:v>
                </c:pt>
                <c:pt idx="33">
                  <c:v>27.088146144305259</c:v>
                </c:pt>
                <c:pt idx="34">
                  <c:v>29.936211461340875</c:v>
                </c:pt>
                <c:pt idx="35">
                  <c:v>33.08372421960437</c:v>
                </c:pt>
                <c:pt idx="36">
                  <c:v>36.562168517942631</c:v>
                </c:pt>
                <c:pt idx="37">
                  <c:v>40.406338713915275</c:v>
                </c:pt>
                <c:pt idx="38">
                  <c:v>44.654687466406607</c:v>
                </c:pt>
                <c:pt idx="39">
                  <c:v>49.349710371971334</c:v>
                </c:pt>
                <c:pt idx="40">
                  <c:v>54.538371041747396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204736"/>
        <c:axId val="401205128"/>
      </c:scatterChart>
      <c:valAx>
        <c:axId val="401204736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205128"/>
        <c:crosses val="autoZero"/>
        <c:crossBetween val="midCat"/>
      </c:valAx>
      <c:valAx>
        <c:axId val="40120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204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400051</xdr:colOff>
      <xdr:row>31</xdr:row>
      <xdr:rowOff>100011</xdr:rowOff>
    </xdr:from>
    <xdr:to>
      <xdr:col>7</xdr:col>
      <xdr:colOff>447675</xdr:colOff>
      <xdr:row>46</xdr:row>
      <xdr:rowOff>66674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180975</xdr:colOff>
      <xdr:row>4</xdr:row>
      <xdr:rowOff>114301</xdr:rowOff>
    </xdr:from>
    <xdr:to>
      <xdr:col>9</xdr:col>
      <xdr:colOff>0</xdr:colOff>
      <xdr:row>7</xdr:row>
      <xdr:rowOff>114300</xdr:rowOff>
    </xdr:to>
    <xdr:sp macro="" textlink="">
      <xdr:nvSpPr>
        <xdr:cNvPr id="3" name="TextBox 2"/>
        <xdr:cNvSpPr txBox="1"/>
      </xdr:nvSpPr>
      <xdr:spPr>
        <a:xfrm>
          <a:off x="4381500" y="876301"/>
          <a:ext cx="2752725" cy="571499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/>
            <a:t>Example 3</a:t>
          </a:r>
          <a:r>
            <a:rPr lang="en-CA" sz="1100"/>
            <a:t>. Compound interest spreadsheet</a:t>
          </a:r>
        </a:p>
        <a:p>
          <a:r>
            <a:rPr lang="en-CA" sz="1100"/>
            <a:t>12% per year, compounded monthly</a:t>
          </a:r>
        </a:p>
      </xdr:txBody>
    </xdr:sp>
    <xdr:clientData/>
  </xdr:twoCellAnchor>
  <xdr:twoCellAnchor>
    <xdr:from>
      <xdr:col>4</xdr:col>
      <xdr:colOff>304800</xdr:colOff>
      <xdr:row>24</xdr:row>
      <xdr:rowOff>76201</xdr:rowOff>
    </xdr:from>
    <xdr:to>
      <xdr:col>7</xdr:col>
      <xdr:colOff>200025</xdr:colOff>
      <xdr:row>28</xdr:row>
      <xdr:rowOff>47625</xdr:rowOff>
    </xdr:to>
    <xdr:sp macro="" textlink="">
      <xdr:nvSpPr>
        <xdr:cNvPr id="4" name="TextBox 3"/>
        <xdr:cNvSpPr txBox="1"/>
      </xdr:nvSpPr>
      <xdr:spPr>
        <a:xfrm>
          <a:off x="3448050" y="4648201"/>
          <a:ext cx="2667000" cy="733424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1"/>
            <a:t>Example 5</a:t>
          </a:r>
          <a:r>
            <a:rPr lang="en-CA" sz="1100"/>
            <a:t>.  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$1 at interest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20%/year. Simple interest compared to interest compounded daily.</a:t>
          </a:r>
          <a:endParaRPr lang="en-CA">
            <a:effectLst/>
          </a:endParaRPr>
        </a:p>
        <a:p>
          <a:endParaRPr lang="en-CA" sz="1100"/>
        </a:p>
      </xdr:txBody>
    </xdr:sp>
    <xdr:clientData/>
  </xdr:twoCellAnchor>
  <xdr:twoCellAnchor>
    <xdr:from>
      <xdr:col>4</xdr:col>
      <xdr:colOff>981074</xdr:colOff>
      <xdr:row>15</xdr:row>
      <xdr:rowOff>133352</xdr:rowOff>
    </xdr:from>
    <xdr:to>
      <xdr:col>9</xdr:col>
      <xdr:colOff>295274</xdr:colOff>
      <xdr:row>19</xdr:row>
      <xdr:rowOff>95250</xdr:rowOff>
    </xdr:to>
    <xdr:sp macro="" textlink="">
      <xdr:nvSpPr>
        <xdr:cNvPr id="5" name="TextBox 4"/>
        <xdr:cNvSpPr txBox="1"/>
      </xdr:nvSpPr>
      <xdr:spPr>
        <a:xfrm>
          <a:off x="4124324" y="2990852"/>
          <a:ext cx="3305175" cy="723898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/>
            <a:t>Example 4</a:t>
          </a:r>
          <a:r>
            <a:rPr lang="en-CA" sz="1100"/>
            <a:t>.  Compound interest formula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$100 at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12% per year, compounded monthly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after 1 year and after 5 years</a:t>
          </a:r>
          <a:endParaRPr lang="en-CA">
            <a:effectLst/>
          </a:endParaRPr>
        </a:p>
        <a:p>
          <a:endParaRPr lang="en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714375</xdr:colOff>
      <xdr:row>3</xdr:row>
      <xdr:rowOff>152399</xdr:rowOff>
    </xdr:from>
    <xdr:to>
      <xdr:col>10</xdr:col>
      <xdr:colOff>85726</xdr:colOff>
      <xdr:row>9</xdr:row>
      <xdr:rowOff>95250</xdr:rowOff>
    </xdr:to>
    <xdr:sp macro="" textlink="">
      <xdr:nvSpPr>
        <xdr:cNvPr id="2" name="TextBox 1"/>
        <xdr:cNvSpPr txBox="1"/>
      </xdr:nvSpPr>
      <xdr:spPr>
        <a:xfrm>
          <a:off x="5924550" y="819149"/>
          <a:ext cx="2619376" cy="108585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/>
            <a:t>Example 6</a:t>
          </a:r>
          <a:r>
            <a:rPr lang="en-CA" sz="1100"/>
            <a:t>.  Loan of </a:t>
          </a: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$10,000 repaid with biweekly payments.  Interest rate is 15%/year, compounded biweekly.</a:t>
          </a:r>
        </a:p>
        <a:p>
          <a:endParaRPr lang="en-C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2</xdr:row>
      <xdr:rowOff>104775</xdr:rowOff>
    </xdr:from>
    <xdr:to>
      <xdr:col>9</xdr:col>
      <xdr:colOff>257175</xdr:colOff>
      <xdr:row>5</xdr:row>
      <xdr:rowOff>104774</xdr:rowOff>
    </xdr:to>
    <xdr:sp macro="" textlink="">
      <xdr:nvSpPr>
        <xdr:cNvPr id="2" name="TextBox 1"/>
        <xdr:cNvSpPr txBox="1"/>
      </xdr:nvSpPr>
      <xdr:spPr>
        <a:xfrm>
          <a:off x="6400800" y="485775"/>
          <a:ext cx="1076325" cy="571499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/>
            <a:t>Example 7</a:t>
          </a:r>
          <a:r>
            <a:rPr lang="en-CA" sz="1100"/>
            <a:t>.</a:t>
          </a:r>
        </a:p>
        <a:p>
          <a:r>
            <a:rPr lang="en-CA" sz="1100"/>
            <a:t>Question 1</a:t>
          </a:r>
        </a:p>
      </xdr:txBody>
    </xdr:sp>
    <xdr:clientData/>
  </xdr:twoCellAnchor>
  <xdr:twoCellAnchor>
    <xdr:from>
      <xdr:col>3</xdr:col>
      <xdr:colOff>9525</xdr:colOff>
      <xdr:row>12</xdr:row>
      <xdr:rowOff>171450</xdr:rowOff>
    </xdr:from>
    <xdr:to>
      <xdr:col>4</xdr:col>
      <xdr:colOff>323850</xdr:colOff>
      <xdr:row>15</xdr:row>
      <xdr:rowOff>171449</xdr:rowOff>
    </xdr:to>
    <xdr:sp macro="" textlink="">
      <xdr:nvSpPr>
        <xdr:cNvPr id="3" name="TextBox 2"/>
        <xdr:cNvSpPr txBox="1"/>
      </xdr:nvSpPr>
      <xdr:spPr>
        <a:xfrm>
          <a:off x="2000250" y="2457450"/>
          <a:ext cx="1076325" cy="571499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/>
            <a:t>Example 7</a:t>
          </a:r>
          <a:r>
            <a:rPr lang="en-CA" sz="1100"/>
            <a:t>.</a:t>
          </a:r>
        </a:p>
        <a:p>
          <a:r>
            <a:rPr lang="en-CA" sz="1100"/>
            <a:t>Question 2</a:t>
          </a:r>
        </a:p>
      </xdr:txBody>
    </xdr:sp>
    <xdr:clientData/>
  </xdr:twoCellAnchor>
  <xdr:twoCellAnchor>
    <xdr:from>
      <xdr:col>5</xdr:col>
      <xdr:colOff>323850</xdr:colOff>
      <xdr:row>24</xdr:row>
      <xdr:rowOff>180976</xdr:rowOff>
    </xdr:from>
    <xdr:to>
      <xdr:col>9</xdr:col>
      <xdr:colOff>238125</xdr:colOff>
      <xdr:row>32</xdr:row>
      <xdr:rowOff>47626</xdr:rowOff>
    </xdr:to>
    <xdr:sp macro="" textlink="">
      <xdr:nvSpPr>
        <xdr:cNvPr id="4" name="TextBox 3"/>
        <xdr:cNvSpPr txBox="1"/>
      </xdr:nvSpPr>
      <xdr:spPr>
        <a:xfrm>
          <a:off x="4276725" y="4562476"/>
          <a:ext cx="3867150" cy="13906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/>
            <a:t>Example 8</a:t>
          </a:r>
          <a:r>
            <a:rPr lang="en-CA" sz="1100"/>
            <a:t>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Suppose that we want to buy a house. The bank is offering to give us a $500,000 mortgage (loan for a house) at an interest rate of 6%/year, compounded monthly and with an amortization period (term) of 25 years.  Let's answer these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questions using the 5 Excel functions.</a:t>
          </a:r>
          <a:endParaRPr lang="en-C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561976</xdr:colOff>
      <xdr:row>19</xdr:row>
      <xdr:rowOff>114300</xdr:rowOff>
    </xdr:from>
    <xdr:to>
      <xdr:col>10</xdr:col>
      <xdr:colOff>752476</xdr:colOff>
      <xdr:row>24</xdr:row>
      <xdr:rowOff>180975</xdr:rowOff>
    </xdr:to>
    <xdr:sp macro="" textlink="">
      <xdr:nvSpPr>
        <xdr:cNvPr id="4" name="TextBox 3"/>
        <xdr:cNvSpPr txBox="1"/>
      </xdr:nvSpPr>
      <xdr:spPr>
        <a:xfrm>
          <a:off x="6496051" y="2019300"/>
          <a:ext cx="2476500" cy="10191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/>
            <a:t>Example 9</a:t>
          </a:r>
          <a:r>
            <a:rPr lang="en-CA" sz="1100"/>
            <a:t>.  Growth of $100 at 12% interest compounded monthly, taking into account</a:t>
          </a:r>
          <a:r>
            <a:rPr lang="en-CA" sz="1100" baseline="0"/>
            <a:t> the lengths of various months in a LEAP year.</a:t>
          </a:r>
          <a:endParaRPr lang="en-CA" sz="1100"/>
        </a:p>
      </xdr:txBody>
    </xdr:sp>
    <xdr:clientData/>
  </xdr:twoCellAnchor>
  <xdr:twoCellAnchor>
    <xdr:from>
      <xdr:col>7</xdr:col>
      <xdr:colOff>209551</xdr:colOff>
      <xdr:row>39</xdr:row>
      <xdr:rowOff>85725</xdr:rowOff>
    </xdr:from>
    <xdr:to>
      <xdr:col>10</xdr:col>
      <xdr:colOff>400051</xdr:colOff>
      <xdr:row>44</xdr:row>
      <xdr:rowOff>152400</xdr:rowOff>
    </xdr:to>
    <xdr:sp macro="" textlink="">
      <xdr:nvSpPr>
        <xdr:cNvPr id="5" name="TextBox 4"/>
        <xdr:cNvSpPr txBox="1"/>
      </xdr:nvSpPr>
      <xdr:spPr>
        <a:xfrm>
          <a:off x="6248401" y="7134225"/>
          <a:ext cx="2476500" cy="10191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Same as above (growth of $100 at 12% interest compounded monthly, taking into account</a:t>
          </a:r>
          <a:r>
            <a:rPr lang="en-CA" sz="1100" baseline="0"/>
            <a:t> the lengths of various months) in an ORDINARY year.</a:t>
          </a:r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70"/>
  <sheetViews>
    <sheetView tabSelected="1" topLeftCell="B1" zoomScaleNormal="100" workbookViewId="0">
      <selection activeCell="L12" sqref="L12"/>
    </sheetView>
  </sheetViews>
  <sheetFormatPr defaultRowHeight="15" customHeight="1" x14ac:dyDescent="0.25"/>
  <cols>
    <col min="1" max="2" width="7.7109375" style="7" customWidth="1"/>
    <col min="3" max="5" width="15.85546875" style="7" customWidth="1"/>
    <col min="6" max="7" width="12.85546875" style="7" customWidth="1"/>
    <col min="8" max="16384" width="9.140625" style="7"/>
  </cols>
  <sheetData>
    <row r="1" spans="1:5" ht="15" customHeight="1" x14ac:dyDescent="0.25">
      <c r="A1" s="5" t="s">
        <v>5</v>
      </c>
      <c r="B1" s="12" t="s">
        <v>5</v>
      </c>
      <c r="C1" s="12" t="s">
        <v>18</v>
      </c>
      <c r="D1" s="10" t="s">
        <v>4</v>
      </c>
      <c r="E1" s="9" t="s">
        <v>19</v>
      </c>
    </row>
    <row r="2" spans="1:5" ht="15" customHeight="1" x14ac:dyDescent="0.25">
      <c r="A2" s="6" t="s">
        <v>6</v>
      </c>
      <c r="B2" s="4">
        <v>1</v>
      </c>
      <c r="C2" s="11">
        <v>100</v>
      </c>
      <c r="D2" s="8">
        <f>C2*0.12*(1/12)</f>
        <v>1</v>
      </c>
      <c r="E2" s="8">
        <f>C2+D2</f>
        <v>101</v>
      </c>
    </row>
    <row r="3" spans="1:5" ht="15" customHeight="1" x14ac:dyDescent="0.25">
      <c r="A3" s="6" t="s">
        <v>7</v>
      </c>
      <c r="B3" s="4">
        <v>2</v>
      </c>
      <c r="C3" s="8">
        <f>E2</f>
        <v>101</v>
      </c>
      <c r="D3" s="8">
        <f t="shared" ref="D3:D13" si="0">C3*0.12*(1/12)</f>
        <v>1.0099999999999998</v>
      </c>
      <c r="E3" s="8">
        <f t="shared" ref="E3:E13" si="1">C3+D3</f>
        <v>102.01</v>
      </c>
    </row>
    <row r="4" spans="1:5" ht="15" customHeight="1" x14ac:dyDescent="0.25">
      <c r="A4" s="6" t="s">
        <v>8</v>
      </c>
      <c r="B4" s="4">
        <v>3</v>
      </c>
      <c r="C4" s="8">
        <f t="shared" ref="C4:C13" si="2">E3</f>
        <v>102.01</v>
      </c>
      <c r="D4" s="8">
        <f t="shared" si="0"/>
        <v>1.0201</v>
      </c>
      <c r="E4" s="8">
        <f t="shared" si="1"/>
        <v>103.0301</v>
      </c>
    </row>
    <row r="5" spans="1:5" ht="15" customHeight="1" x14ac:dyDescent="0.25">
      <c r="A5" s="6" t="s">
        <v>9</v>
      </c>
      <c r="B5" s="4">
        <v>4</v>
      </c>
      <c r="C5" s="8">
        <f t="shared" si="2"/>
        <v>103.0301</v>
      </c>
      <c r="D5" s="8">
        <f t="shared" si="0"/>
        <v>1.0303009999999999</v>
      </c>
      <c r="E5" s="8">
        <f t="shared" si="1"/>
        <v>104.060401</v>
      </c>
    </row>
    <row r="6" spans="1:5" ht="15" customHeight="1" x14ac:dyDescent="0.25">
      <c r="A6" s="6" t="s">
        <v>10</v>
      </c>
      <c r="B6" s="4">
        <v>5</v>
      </c>
      <c r="C6" s="8">
        <f t="shared" si="2"/>
        <v>104.060401</v>
      </c>
      <c r="D6" s="8">
        <f t="shared" si="0"/>
        <v>1.04060401</v>
      </c>
      <c r="E6" s="8">
        <f t="shared" si="1"/>
        <v>105.10100500999999</v>
      </c>
    </row>
    <row r="7" spans="1:5" ht="15" customHeight="1" x14ac:dyDescent="0.25">
      <c r="A7" s="6" t="s">
        <v>11</v>
      </c>
      <c r="B7" s="4">
        <v>6</v>
      </c>
      <c r="C7" s="8">
        <f t="shared" si="2"/>
        <v>105.10100500999999</v>
      </c>
      <c r="D7" s="8">
        <f t="shared" si="0"/>
        <v>1.0510100500999999</v>
      </c>
      <c r="E7" s="8">
        <f t="shared" si="1"/>
        <v>106.1520150601</v>
      </c>
    </row>
    <row r="8" spans="1:5" ht="15" customHeight="1" x14ac:dyDescent="0.25">
      <c r="A8" s="6" t="s">
        <v>12</v>
      </c>
      <c r="B8" s="4">
        <v>7</v>
      </c>
      <c r="C8" s="8">
        <f t="shared" si="2"/>
        <v>106.1520150601</v>
      </c>
      <c r="D8" s="8">
        <f t="shared" si="0"/>
        <v>1.0615201506009999</v>
      </c>
      <c r="E8" s="8">
        <f t="shared" si="1"/>
        <v>107.213535210701</v>
      </c>
    </row>
    <row r="9" spans="1:5" ht="15" customHeight="1" x14ac:dyDescent="0.25">
      <c r="A9" s="6" t="s">
        <v>13</v>
      </c>
      <c r="B9" s="4">
        <v>8</v>
      </c>
      <c r="C9" s="8">
        <f t="shared" si="2"/>
        <v>107.213535210701</v>
      </c>
      <c r="D9" s="8">
        <f t="shared" si="0"/>
        <v>1.0721353521070098</v>
      </c>
      <c r="E9" s="8">
        <f t="shared" si="1"/>
        <v>108.28567056280801</v>
      </c>
    </row>
    <row r="10" spans="1:5" ht="15" customHeight="1" x14ac:dyDescent="0.25">
      <c r="A10" s="6" t="s">
        <v>14</v>
      </c>
      <c r="B10" s="4">
        <v>9</v>
      </c>
      <c r="C10" s="8">
        <f t="shared" si="2"/>
        <v>108.28567056280801</v>
      </c>
      <c r="D10" s="8">
        <f t="shared" si="0"/>
        <v>1.08285670562808</v>
      </c>
      <c r="E10" s="8">
        <f t="shared" si="1"/>
        <v>109.36852726843608</v>
      </c>
    </row>
    <row r="11" spans="1:5" ht="15" customHeight="1" x14ac:dyDescent="0.25">
      <c r="A11" s="6" t="s">
        <v>15</v>
      </c>
      <c r="B11" s="4">
        <v>10</v>
      </c>
      <c r="C11" s="8">
        <f t="shared" si="2"/>
        <v>109.36852726843608</v>
      </c>
      <c r="D11" s="8">
        <f t="shared" si="0"/>
        <v>1.0936852726843607</v>
      </c>
      <c r="E11" s="8">
        <f t="shared" si="1"/>
        <v>110.46221254112044</v>
      </c>
    </row>
    <row r="12" spans="1:5" ht="15" customHeight="1" x14ac:dyDescent="0.25">
      <c r="A12" s="6" t="s">
        <v>16</v>
      </c>
      <c r="B12" s="4">
        <v>11</v>
      </c>
      <c r="C12" s="8">
        <f t="shared" si="2"/>
        <v>110.46221254112044</v>
      </c>
      <c r="D12" s="8">
        <f t="shared" si="0"/>
        <v>1.1046221254112043</v>
      </c>
      <c r="E12" s="8">
        <f t="shared" si="1"/>
        <v>111.56683466653165</v>
      </c>
    </row>
    <row r="13" spans="1:5" ht="15" customHeight="1" x14ac:dyDescent="0.25">
      <c r="A13" s="6" t="s">
        <v>17</v>
      </c>
      <c r="B13" s="4">
        <v>12</v>
      </c>
      <c r="C13" s="8">
        <f t="shared" si="2"/>
        <v>111.56683466653165</v>
      </c>
      <c r="D13" s="8">
        <f t="shared" si="0"/>
        <v>1.1156683466653163</v>
      </c>
      <c r="E13" s="54">
        <f t="shared" si="1"/>
        <v>112.68250301319696</v>
      </c>
    </row>
    <row r="14" spans="1:5" ht="15" customHeight="1" x14ac:dyDescent="0.25">
      <c r="A14" s="6"/>
      <c r="C14" s="8"/>
      <c r="D14" s="8"/>
    </row>
    <row r="15" spans="1:5" s="55" customFormat="1" ht="15" customHeight="1" x14ac:dyDescent="0.25"/>
    <row r="17" spans="2:5" ht="15" customHeight="1" x14ac:dyDescent="0.25">
      <c r="C17" s="8">
        <f>100*(1+0.12*(1/12))^12</f>
        <v>112.68250301319698</v>
      </c>
    </row>
    <row r="18" spans="2:5" ht="15" customHeight="1" x14ac:dyDescent="0.25">
      <c r="C18" s="8">
        <f>100*(1+0.12*(1/12))^(5*12)</f>
        <v>181.66966985640914</v>
      </c>
    </row>
    <row r="19" spans="2:5" ht="15" customHeight="1" x14ac:dyDescent="0.25">
      <c r="C19" s="8"/>
    </row>
    <row r="20" spans="2:5" ht="15" customHeight="1" x14ac:dyDescent="0.25">
      <c r="C20" s="8"/>
    </row>
    <row r="21" spans="2:5" ht="15" customHeight="1" x14ac:dyDescent="0.25">
      <c r="C21" s="8"/>
    </row>
    <row r="23" spans="2:5" s="55" customFormat="1" ht="15" customHeight="1" x14ac:dyDescent="0.25"/>
    <row r="26" spans="2:5" ht="15" customHeight="1" x14ac:dyDescent="0.25">
      <c r="C26" s="8">
        <f>1*0.2*20</f>
        <v>4</v>
      </c>
    </row>
    <row r="27" spans="2:5" ht="15" customHeight="1" x14ac:dyDescent="0.25">
      <c r="C27" s="8">
        <f>1*(1+0.2/365)^(20*365)</f>
        <v>54.538371041747396</v>
      </c>
    </row>
    <row r="29" spans="2:5" ht="15" customHeight="1" x14ac:dyDescent="0.25">
      <c r="B29" s="7" t="s">
        <v>1</v>
      </c>
      <c r="C29" s="7" t="s">
        <v>2</v>
      </c>
      <c r="D29" s="30" t="s">
        <v>3</v>
      </c>
    </row>
    <row r="30" spans="2:5" ht="15" customHeight="1" x14ac:dyDescent="0.25">
      <c r="B30" s="7">
        <v>0</v>
      </c>
      <c r="C30" s="7">
        <f>1+0.2*B30</f>
        <v>1</v>
      </c>
      <c r="D30" s="7">
        <f>1*(1+0.2/365)^(B30*365)</f>
        <v>1</v>
      </c>
      <c r="E30" s="14"/>
    </row>
    <row r="31" spans="2:5" ht="15" customHeight="1" x14ac:dyDescent="0.25">
      <c r="B31" s="7">
        <v>0.5</v>
      </c>
      <c r="C31" s="7">
        <f t="shared" ref="C31:C70" si="3">1+0.2*B31</f>
        <v>1.1000000000000001</v>
      </c>
      <c r="D31" s="7">
        <f>1*(1+0.2/365)^(B31*365)</f>
        <v>1.1051406508909929</v>
      </c>
    </row>
    <row r="32" spans="2:5" ht="15" customHeight="1" x14ac:dyDescent="0.25">
      <c r="B32" s="7">
        <v>1</v>
      </c>
      <c r="C32" s="7">
        <f t="shared" si="3"/>
        <v>1.2</v>
      </c>
      <c r="D32" s="7">
        <f>1*(1+0.2/365)^(B32*365)</f>
        <v>1.2213358582517506</v>
      </c>
    </row>
    <row r="33" spans="2:4" ht="15" customHeight="1" x14ac:dyDescent="0.25">
      <c r="B33" s="7">
        <v>1.5</v>
      </c>
      <c r="C33" s="7">
        <f t="shared" si="3"/>
        <v>1.3</v>
      </c>
      <c r="D33" s="7">
        <f>1*(1+0.2/365)^(B33*365)</f>
        <v>1.3497479053448673</v>
      </c>
    </row>
    <row r="34" spans="2:4" ht="15" customHeight="1" x14ac:dyDescent="0.25">
      <c r="B34" s="7">
        <v>2</v>
      </c>
      <c r="C34" s="7">
        <f t="shared" si="3"/>
        <v>1.4</v>
      </c>
      <c r="D34" s="7">
        <f>1*(1+0.2/365)^(B34*365)</f>
        <v>1.4916612786515397</v>
      </c>
    </row>
    <row r="35" spans="2:4" ht="15" customHeight="1" x14ac:dyDescent="0.25">
      <c r="B35" s="7">
        <v>2.5</v>
      </c>
      <c r="C35" s="7">
        <f t="shared" si="3"/>
        <v>1.5</v>
      </c>
      <c r="D35" s="7">
        <f>1*(1+0.2/365)^(B35*365)</f>
        <v>1.6484955163978987</v>
      </c>
    </row>
    <row r="36" spans="2:4" ht="15" customHeight="1" x14ac:dyDescent="0.25">
      <c r="B36" s="7">
        <v>3</v>
      </c>
      <c r="C36" s="7">
        <f t="shared" si="3"/>
        <v>1.6</v>
      </c>
      <c r="D36" s="7">
        <f>1*(1+0.2/365)^(B36*365)</f>
        <v>1.8218194079827821</v>
      </c>
    </row>
    <row r="37" spans="2:4" ht="15" customHeight="1" x14ac:dyDescent="0.25">
      <c r="B37" s="7">
        <v>3.5</v>
      </c>
      <c r="C37" s="7">
        <f t="shared" si="3"/>
        <v>1.7000000000000002</v>
      </c>
      <c r="D37" s="7">
        <f>1*(1+0.2/365)^(B37*365)</f>
        <v>2.0133666863440176</v>
      </c>
    </row>
    <row r="38" spans="2:4" ht="15" customHeight="1" x14ac:dyDescent="0.25">
      <c r="B38" s="7">
        <v>4</v>
      </c>
      <c r="C38" s="7">
        <f t="shared" si="3"/>
        <v>1.8</v>
      </c>
      <c r="D38" s="7">
        <f>1*(1+0.2/365)^(B38*365)</f>
        <v>2.2250533702283475</v>
      </c>
    </row>
    <row r="39" spans="2:4" ht="15" customHeight="1" x14ac:dyDescent="0.25">
      <c r="B39" s="7">
        <v>4.5</v>
      </c>
      <c r="C39" s="7">
        <f t="shared" si="3"/>
        <v>1.9</v>
      </c>
      <c r="D39" s="7">
        <f>1*(1+0.2/365)^(B39*365)</f>
        <v>2.4589969298414878</v>
      </c>
    </row>
    <row r="40" spans="2:4" ht="15" customHeight="1" x14ac:dyDescent="0.25">
      <c r="B40" s="7">
        <v>5</v>
      </c>
      <c r="C40" s="7">
        <f t="shared" si="3"/>
        <v>2</v>
      </c>
      <c r="D40" s="7">
        <f>1*(1+0.2/365)^(B40*365)</f>
        <v>2.7175374675837887</v>
      </c>
    </row>
    <row r="41" spans="2:4" ht="15" customHeight="1" x14ac:dyDescent="0.25">
      <c r="B41" s="7">
        <v>5.5</v>
      </c>
      <c r="C41" s="7">
        <f t="shared" si="3"/>
        <v>2.1</v>
      </c>
      <c r="D41" s="7">
        <f>1*(1+0.2/365)^(B41*365)</f>
        <v>3.0032611257464135</v>
      </c>
    </row>
    <row r="42" spans="2:4" ht="15" customHeight="1" x14ac:dyDescent="0.25">
      <c r="B42" s="7">
        <v>6</v>
      </c>
      <c r="C42" s="7">
        <f t="shared" si="3"/>
        <v>2.2000000000000002</v>
      </c>
      <c r="D42" s="7">
        <f>1*(1+0.2/365)^(B42*365)</f>
        <v>3.3190259553027341</v>
      </c>
    </row>
    <row r="43" spans="2:4" ht="15" customHeight="1" x14ac:dyDescent="0.25">
      <c r="B43" s="7">
        <v>6.5</v>
      </c>
      <c r="C43" s="7">
        <f t="shared" si="3"/>
        <v>2.2999999999999998</v>
      </c>
      <c r="D43" s="7">
        <f>1*(1+0.2/365)^(B43*365)</f>
        <v>3.6679905045676646</v>
      </c>
    </row>
    <row r="44" spans="2:4" ht="15" customHeight="1" x14ac:dyDescent="0.25">
      <c r="B44" s="7">
        <v>7</v>
      </c>
      <c r="C44" s="7">
        <f t="shared" si="3"/>
        <v>2.4000000000000004</v>
      </c>
      <c r="D44" s="7">
        <f>1*(1+0.2/365)^(B44*365)</f>
        <v>4.0536454136795008</v>
      </c>
    </row>
    <row r="45" spans="2:4" ht="15" customHeight="1" x14ac:dyDescent="0.25">
      <c r="B45" s="7">
        <v>7.5</v>
      </c>
      <c r="C45" s="7">
        <f t="shared" si="3"/>
        <v>2.5</v>
      </c>
      <c r="D45" s="7">
        <f>1*(1+0.2/365)^(B45*365)</f>
        <v>4.4798483309554813</v>
      </c>
    </row>
    <row r="46" spans="2:4" ht="15" customHeight="1" x14ac:dyDescent="0.25">
      <c r="B46" s="7">
        <v>8</v>
      </c>
      <c r="C46" s="7">
        <f t="shared" si="3"/>
        <v>2.6</v>
      </c>
      <c r="D46" s="7">
        <f>1*(1+0.2/365)^(B46*365)</f>
        <v>4.9508625003645257</v>
      </c>
    </row>
    <row r="47" spans="2:4" ht="15" customHeight="1" x14ac:dyDescent="0.25">
      <c r="B47" s="7">
        <v>8.5</v>
      </c>
      <c r="C47" s="7">
        <f t="shared" si="3"/>
        <v>2.7</v>
      </c>
      <c r="D47" s="7">
        <f>1*(1+0.2/365)^(B47*365)</f>
        <v>5.4713994061252604</v>
      </c>
    </row>
    <row r="48" spans="2:4" ht="15" customHeight="1" x14ac:dyDescent="0.25">
      <c r="B48" s="7">
        <v>9</v>
      </c>
      <c r="C48" s="7">
        <f t="shared" si="3"/>
        <v>2.8</v>
      </c>
      <c r="D48" s="7">
        <f>1*(1+0.2/365)^(B48*365)</f>
        <v>6.0466659009691162</v>
      </c>
    </row>
    <row r="49" spans="2:4" ht="15" customHeight="1" x14ac:dyDescent="0.25">
      <c r="B49" s="7">
        <v>9.5</v>
      </c>
      <c r="C49" s="7">
        <f t="shared" si="3"/>
        <v>2.9000000000000004</v>
      </c>
      <c r="D49" s="7">
        <f>1*(1+0.2/365)^(B49*365)</f>
        <v>6.682416289518204</v>
      </c>
    </row>
    <row r="50" spans="2:4" ht="15" customHeight="1" x14ac:dyDescent="0.25">
      <c r="B50" s="7">
        <v>10</v>
      </c>
      <c r="C50" s="7">
        <f t="shared" si="3"/>
        <v>3</v>
      </c>
      <c r="D50" s="7">
        <f>1*(1+0.2/365)^(B50*365)</f>
        <v>7.3850098877217079</v>
      </c>
    </row>
    <row r="51" spans="2:4" ht="15" customHeight="1" x14ac:dyDescent="0.25">
      <c r="B51" s="7">
        <v>10.5</v>
      </c>
      <c r="C51" s="7">
        <f t="shared" si="3"/>
        <v>3.1</v>
      </c>
      <c r="D51" s="7">
        <f>1*(1+0.2/365)^(B51*365)</f>
        <v>8.1614746341543061</v>
      </c>
    </row>
    <row r="52" spans="2:4" ht="15" customHeight="1" x14ac:dyDescent="0.25">
      <c r="B52" s="7">
        <v>11</v>
      </c>
      <c r="C52" s="7">
        <f t="shared" si="3"/>
        <v>3.2</v>
      </c>
      <c r="D52" s="7">
        <f>1*(1+0.2/365)^(B52*365)</f>
        <v>9.0195773894182558</v>
      </c>
    </row>
    <row r="53" spans="2:4" ht="15" customHeight="1" x14ac:dyDescent="0.25">
      <c r="B53" s="7">
        <v>11.5</v>
      </c>
      <c r="C53" s="7">
        <f t="shared" si="3"/>
        <v>3.3000000000000003</v>
      </c>
      <c r="D53" s="7">
        <f>1*(1+0.2/365)^(B53*365)</f>
        <v>9.9679016269048795</v>
      </c>
    </row>
    <row r="54" spans="2:4" ht="15" customHeight="1" x14ac:dyDescent="0.25">
      <c r="B54" s="7">
        <v>12</v>
      </c>
      <c r="C54" s="7">
        <f t="shared" si="3"/>
        <v>3.4000000000000004</v>
      </c>
      <c r="D54" s="7">
        <f>1*(1+0.2/365)^(B54*365)</f>
        <v>11.015933291973226</v>
      </c>
    </row>
    <row r="55" spans="2:4" ht="15" customHeight="1" x14ac:dyDescent="0.25">
      <c r="B55" s="7">
        <v>12.5</v>
      </c>
      <c r="C55" s="7">
        <f t="shared" si="3"/>
        <v>3.5</v>
      </c>
      <c r="D55" s="7">
        <f>1*(1+0.2/365)^(B55*365)</f>
        <v>12.174155688465055</v>
      </c>
    </row>
    <row r="56" spans="2:4" ht="15" customHeight="1" x14ac:dyDescent="0.25">
      <c r="B56" s="7">
        <v>13</v>
      </c>
      <c r="C56" s="7">
        <f t="shared" si="3"/>
        <v>3.6</v>
      </c>
      <c r="D56" s="7">
        <f>1*(1+0.2/365)^(B56*365)</f>
        <v>13.454154341596153</v>
      </c>
    </row>
    <row r="57" spans="2:4" ht="15" customHeight="1" x14ac:dyDescent="0.25">
      <c r="B57" s="7">
        <v>13.5</v>
      </c>
      <c r="C57" s="7">
        <f t="shared" si="3"/>
        <v>3.7</v>
      </c>
      <c r="D57" s="7">
        <f>1*(1+0.2/365)^(B57*365)</f>
        <v>14.868732886262105</v>
      </c>
    </row>
    <row r="58" spans="2:4" ht="15" customHeight="1" x14ac:dyDescent="0.25">
      <c r="B58" s="7">
        <v>14</v>
      </c>
      <c r="C58" s="7">
        <f t="shared" si="3"/>
        <v>3.8000000000000003</v>
      </c>
      <c r="D58" s="7">
        <f>1*(1+0.2/365)^(B58*365)</f>
        <v>16.432041139844852</v>
      </c>
    </row>
    <row r="59" spans="2:4" ht="15" customHeight="1" x14ac:dyDescent="0.25">
      <c r="B59" s="7">
        <v>14.5</v>
      </c>
      <c r="C59" s="7">
        <f t="shared" si="3"/>
        <v>3.9000000000000004</v>
      </c>
      <c r="D59" s="7">
        <f>1*(1+0.2/365)^(B59*365)</f>
        <v>18.1597166407592</v>
      </c>
    </row>
    <row r="60" spans="2:4" ht="15" customHeight="1" x14ac:dyDescent="0.25">
      <c r="B60" s="7">
        <v>15</v>
      </c>
      <c r="C60" s="7">
        <f t="shared" si="3"/>
        <v>4</v>
      </c>
      <c r="D60" s="7">
        <f>1*(1+0.2/365)^(B60*365)</f>
        <v>20.069041068360491</v>
      </c>
    </row>
    <row r="61" spans="2:4" ht="15" customHeight="1" x14ac:dyDescent="0.25">
      <c r="B61" s="7">
        <v>15.5</v>
      </c>
      <c r="C61" s="7">
        <f t="shared" si="3"/>
        <v>4.0999999999999996</v>
      </c>
      <c r="D61" s="7">
        <f>1*(1+0.2/365)^(B61*365)</f>
        <v>22.179113109050544</v>
      </c>
    </row>
    <row r="62" spans="2:4" ht="15" customHeight="1" x14ac:dyDescent="0.25">
      <c r="B62" s="7">
        <v>16</v>
      </c>
      <c r="C62" s="7">
        <f t="shared" si="3"/>
        <v>4.2</v>
      </c>
      <c r="D62" s="7">
        <f>1*(1+0.2/365)^(B62*365)</f>
        <v>24.511039497515682</v>
      </c>
    </row>
    <row r="63" spans="2:4" ht="15" customHeight="1" x14ac:dyDescent="0.25">
      <c r="B63" s="7">
        <v>16.5</v>
      </c>
      <c r="C63" s="7">
        <f t="shared" si="3"/>
        <v>4.3000000000000007</v>
      </c>
      <c r="D63" s="7">
        <f>1*(1+0.2/365)^(B63*365)</f>
        <v>27.088146144305259</v>
      </c>
    </row>
    <row r="64" spans="2:4" ht="15" customHeight="1" x14ac:dyDescent="0.25">
      <c r="B64" s="7">
        <v>17</v>
      </c>
      <c r="C64" s="7">
        <f t="shared" si="3"/>
        <v>4.4000000000000004</v>
      </c>
      <c r="D64" s="7">
        <f>1*(1+0.2/365)^(B64*365)</f>
        <v>29.936211461340875</v>
      </c>
    </row>
    <row r="65" spans="2:4" ht="15" customHeight="1" x14ac:dyDescent="0.25">
      <c r="B65" s="7">
        <v>17.5</v>
      </c>
      <c r="C65" s="7">
        <f t="shared" si="3"/>
        <v>4.5</v>
      </c>
      <c r="D65" s="7">
        <f>1*(1+0.2/365)^(B65*365)</f>
        <v>33.08372421960437</v>
      </c>
    </row>
    <row r="66" spans="2:4" ht="15" customHeight="1" x14ac:dyDescent="0.25">
      <c r="B66" s="7">
        <v>18</v>
      </c>
      <c r="C66" s="7">
        <f t="shared" si="3"/>
        <v>4.5999999999999996</v>
      </c>
      <c r="D66" s="7">
        <f>1*(1+0.2/365)^(B66*365)</f>
        <v>36.562168517942631</v>
      </c>
    </row>
    <row r="67" spans="2:4" ht="15" customHeight="1" x14ac:dyDescent="0.25">
      <c r="B67" s="7">
        <v>18.5</v>
      </c>
      <c r="C67" s="7">
        <f t="shared" si="3"/>
        <v>4.7</v>
      </c>
      <c r="D67" s="7">
        <f>1*(1+0.2/365)^(B67*365)</f>
        <v>40.406338713915275</v>
      </c>
    </row>
    <row r="68" spans="2:4" ht="15" customHeight="1" x14ac:dyDescent="0.25">
      <c r="B68" s="7">
        <v>19</v>
      </c>
      <c r="C68" s="7">
        <f t="shared" si="3"/>
        <v>4.8000000000000007</v>
      </c>
      <c r="D68" s="7">
        <f>1*(1+0.2/365)^(B68*365)</f>
        <v>44.654687466406607</v>
      </c>
    </row>
    <row r="69" spans="2:4" ht="15" customHeight="1" x14ac:dyDescent="0.25">
      <c r="B69" s="7">
        <v>19.5</v>
      </c>
      <c r="C69" s="7">
        <f t="shared" si="3"/>
        <v>4.9000000000000004</v>
      </c>
      <c r="D69" s="7">
        <f>1*(1+0.2/365)^(B69*365)</f>
        <v>49.349710371971334</v>
      </c>
    </row>
    <row r="70" spans="2:4" ht="15" customHeight="1" x14ac:dyDescent="0.25">
      <c r="B70" s="7">
        <v>20</v>
      </c>
      <c r="C70" s="7">
        <f t="shared" si="3"/>
        <v>5</v>
      </c>
      <c r="D70" s="7">
        <f>1*(1+0.2/365)^(B70*365)</f>
        <v>54.538371041747396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65"/>
  <sheetViews>
    <sheetView workbookViewId="0">
      <pane ySplit="5250" topLeftCell="A51" activePane="bottomLeft"/>
      <selection activeCell="B2" sqref="B2"/>
      <selection pane="bottomLeft" activeCell="I59" sqref="I59"/>
    </sheetView>
  </sheetViews>
  <sheetFormatPr defaultRowHeight="15" x14ac:dyDescent="0.25"/>
  <cols>
    <col min="1" max="1" width="9.140625" style="23"/>
    <col min="2" max="2" width="14" style="22" customWidth="1"/>
    <col min="3" max="3" width="15.7109375" bestFit="1" customWidth="1"/>
    <col min="4" max="5" width="11.85546875" customWidth="1"/>
    <col min="6" max="6" width="15.5703125" bestFit="1" customWidth="1"/>
    <col min="7" max="7" width="12.7109375" customWidth="1"/>
    <col min="8" max="10" width="12" customWidth="1"/>
  </cols>
  <sheetData>
    <row r="1" spans="1:10" x14ac:dyDescent="0.25">
      <c r="A1" s="7" t="s">
        <v>25</v>
      </c>
      <c r="B1" s="16">
        <v>0.15</v>
      </c>
    </row>
    <row r="2" spans="1:10" x14ac:dyDescent="0.25">
      <c r="A2" s="7" t="s">
        <v>23</v>
      </c>
      <c r="B2" s="11">
        <v>200</v>
      </c>
    </row>
    <row r="3" spans="1:10" ht="22.5" customHeight="1" x14ac:dyDescent="0.25">
      <c r="A3" s="17" t="s">
        <v>20</v>
      </c>
      <c r="B3" s="18" t="s">
        <v>21</v>
      </c>
      <c r="C3" s="12" t="s">
        <v>18</v>
      </c>
      <c r="D3" s="10" t="s">
        <v>4</v>
      </c>
      <c r="E3" s="10" t="s">
        <v>22</v>
      </c>
      <c r="F3" s="9" t="s">
        <v>19</v>
      </c>
      <c r="I3" s="27"/>
      <c r="J3" s="27"/>
    </row>
    <row r="4" spans="1:10" x14ac:dyDescent="0.25">
      <c r="A4" s="19">
        <v>1</v>
      </c>
      <c r="B4" s="20">
        <v>45074</v>
      </c>
      <c r="C4" s="11">
        <v>10000</v>
      </c>
      <c r="D4" s="8">
        <f>C4*$B$1*(14/365)</f>
        <v>57.534246575342472</v>
      </c>
      <c r="E4" s="8">
        <f>$B$2</f>
        <v>200</v>
      </c>
      <c r="F4" s="8">
        <f>C4+D4-E4</f>
        <v>9857.534246575342</v>
      </c>
      <c r="H4" s="24"/>
      <c r="I4" s="24"/>
      <c r="J4" s="24"/>
    </row>
    <row r="5" spans="1:10" x14ac:dyDescent="0.25">
      <c r="A5" s="19">
        <v>2</v>
      </c>
      <c r="B5" s="21">
        <f>B4+14</f>
        <v>45088</v>
      </c>
      <c r="C5" s="8">
        <f>F4</f>
        <v>9857.534246575342</v>
      </c>
      <c r="D5" s="8">
        <f t="shared" ref="D5:D63" si="0">C5*$B$1*(14/365)</f>
        <v>56.714580596734848</v>
      </c>
      <c r="E5" s="8">
        <f t="shared" ref="E5:E62" si="1">$B$2</f>
        <v>200</v>
      </c>
      <c r="F5" s="8">
        <f t="shared" ref="F5:F63" si="2">C5+D5-E5</f>
        <v>9714.2488271720777</v>
      </c>
      <c r="H5" s="24"/>
      <c r="I5" s="24"/>
      <c r="J5" s="24"/>
    </row>
    <row r="6" spans="1:10" x14ac:dyDescent="0.25">
      <c r="A6" s="19">
        <v>3</v>
      </c>
      <c r="B6" s="21">
        <f t="shared" ref="B6:B64" si="3">B5+14</f>
        <v>45102</v>
      </c>
      <c r="C6" s="8">
        <f t="shared" ref="C6:C63" si="4">F5</f>
        <v>9714.2488271720777</v>
      </c>
      <c r="D6" s="8">
        <f t="shared" si="0"/>
        <v>55.890198731674971</v>
      </c>
      <c r="E6" s="8">
        <f t="shared" si="1"/>
        <v>200</v>
      </c>
      <c r="F6" s="8">
        <f t="shared" si="2"/>
        <v>9570.1390259037526</v>
      </c>
      <c r="H6" s="24"/>
      <c r="I6" s="24"/>
      <c r="J6" s="24"/>
    </row>
    <row r="7" spans="1:10" x14ac:dyDescent="0.25">
      <c r="A7" s="19">
        <v>4</v>
      </c>
      <c r="B7" s="21">
        <f t="shared" si="3"/>
        <v>45116</v>
      </c>
      <c r="C7" s="8">
        <f t="shared" si="4"/>
        <v>9570.1390259037526</v>
      </c>
      <c r="D7" s="8">
        <f t="shared" si="0"/>
        <v>55.061073847665433</v>
      </c>
      <c r="E7" s="8">
        <f t="shared" si="1"/>
        <v>200</v>
      </c>
      <c r="F7" s="8">
        <f t="shared" si="2"/>
        <v>9425.2000997514187</v>
      </c>
      <c r="H7" s="24"/>
      <c r="I7" s="24"/>
      <c r="J7" s="24"/>
    </row>
    <row r="8" spans="1:10" x14ac:dyDescent="0.25">
      <c r="A8" s="19">
        <v>5</v>
      </c>
      <c r="B8" s="21">
        <f t="shared" si="3"/>
        <v>45130</v>
      </c>
      <c r="C8" s="8">
        <f t="shared" si="4"/>
        <v>9425.2000997514187</v>
      </c>
      <c r="D8" s="8">
        <f t="shared" si="0"/>
        <v>54.227178656104059</v>
      </c>
      <c r="E8" s="8">
        <f t="shared" si="1"/>
        <v>200</v>
      </c>
      <c r="F8" s="8">
        <f t="shared" si="2"/>
        <v>9279.427278407522</v>
      </c>
      <c r="H8" s="24"/>
      <c r="I8" s="24"/>
      <c r="J8" s="24"/>
    </row>
    <row r="9" spans="1:10" x14ac:dyDescent="0.25">
      <c r="A9" s="19">
        <v>6</v>
      </c>
      <c r="B9" s="21">
        <f t="shared" si="3"/>
        <v>45144</v>
      </c>
      <c r="C9" s="8">
        <f t="shared" si="4"/>
        <v>9279.427278407522</v>
      </c>
      <c r="D9" s="8">
        <f t="shared" si="0"/>
        <v>53.388485711385741</v>
      </c>
      <c r="E9" s="8">
        <f t="shared" si="1"/>
        <v>200</v>
      </c>
      <c r="F9" s="8">
        <f t="shared" si="2"/>
        <v>9132.8157641189082</v>
      </c>
      <c r="H9" s="24"/>
      <c r="I9" s="24"/>
      <c r="J9" s="24"/>
    </row>
    <row r="10" spans="1:10" x14ac:dyDescent="0.25">
      <c r="A10" s="19">
        <v>7</v>
      </c>
      <c r="B10" s="21">
        <f t="shared" si="3"/>
        <v>45158</v>
      </c>
      <c r="C10" s="8">
        <f t="shared" si="4"/>
        <v>9132.8157641189082</v>
      </c>
      <c r="D10" s="8">
        <f t="shared" si="0"/>
        <v>52.544967409999195</v>
      </c>
      <c r="E10" s="8">
        <f t="shared" si="1"/>
        <v>200</v>
      </c>
      <c r="F10" s="8">
        <f t="shared" si="2"/>
        <v>8985.3607315289082</v>
      </c>
      <c r="H10" s="24"/>
      <c r="I10" s="24"/>
      <c r="J10" s="24"/>
    </row>
    <row r="11" spans="1:10" x14ac:dyDescent="0.25">
      <c r="A11" s="19">
        <v>8</v>
      </c>
      <c r="B11" s="21">
        <f t="shared" si="3"/>
        <v>45172</v>
      </c>
      <c r="C11" s="8">
        <f t="shared" si="4"/>
        <v>8985.3607315289082</v>
      </c>
      <c r="D11" s="8">
        <f t="shared" si="0"/>
        <v>51.69659598961838</v>
      </c>
      <c r="E11" s="8">
        <f t="shared" si="1"/>
        <v>200</v>
      </c>
      <c r="F11" s="8">
        <f t="shared" si="2"/>
        <v>8837.057327518527</v>
      </c>
      <c r="H11" s="24"/>
      <c r="I11" s="24"/>
      <c r="J11" s="24"/>
    </row>
    <row r="12" spans="1:10" x14ac:dyDescent="0.25">
      <c r="A12" s="19">
        <v>9</v>
      </c>
      <c r="B12" s="21">
        <f t="shared" si="3"/>
        <v>45186</v>
      </c>
      <c r="C12" s="8">
        <f t="shared" si="4"/>
        <v>8837.057327518527</v>
      </c>
      <c r="D12" s="8">
        <f t="shared" si="0"/>
        <v>50.843343528188782</v>
      </c>
      <c r="E12" s="8">
        <f t="shared" si="1"/>
        <v>200</v>
      </c>
      <c r="F12" s="8">
        <f t="shared" si="2"/>
        <v>8687.9006710467165</v>
      </c>
      <c r="H12" s="24"/>
      <c r="I12" s="24"/>
      <c r="J12" s="24"/>
    </row>
    <row r="13" spans="1:10" x14ac:dyDescent="0.25">
      <c r="A13" s="19">
        <v>10</v>
      </c>
      <c r="B13" s="21">
        <f t="shared" si="3"/>
        <v>45200</v>
      </c>
      <c r="C13" s="8">
        <f t="shared" si="4"/>
        <v>8687.9006710467165</v>
      </c>
      <c r="D13" s="8">
        <f t="shared" si="0"/>
        <v>49.985181943008513</v>
      </c>
      <c r="E13" s="8">
        <f t="shared" si="1"/>
        <v>200</v>
      </c>
      <c r="F13" s="8">
        <f t="shared" si="2"/>
        <v>8537.8858529897243</v>
      </c>
      <c r="H13" s="24"/>
      <c r="I13" s="24"/>
      <c r="J13" s="24"/>
    </row>
    <row r="14" spans="1:10" x14ac:dyDescent="0.25">
      <c r="A14" s="19">
        <v>11</v>
      </c>
      <c r="B14" s="21">
        <f t="shared" si="3"/>
        <v>45214</v>
      </c>
      <c r="C14" s="8">
        <f t="shared" si="4"/>
        <v>8537.8858529897243</v>
      </c>
      <c r="D14" s="8">
        <f t="shared" si="0"/>
        <v>49.122082989803893</v>
      </c>
      <c r="E14" s="8">
        <f t="shared" si="1"/>
        <v>200</v>
      </c>
      <c r="F14" s="8">
        <f t="shared" si="2"/>
        <v>8387.0079359795291</v>
      </c>
      <c r="H14" s="24"/>
      <c r="I14" s="24"/>
      <c r="J14" s="24"/>
    </row>
    <row r="15" spans="1:10" x14ac:dyDescent="0.25">
      <c r="A15" s="19">
        <v>12</v>
      </c>
      <c r="B15" s="21">
        <f t="shared" si="3"/>
        <v>45228</v>
      </c>
      <c r="C15" s="8">
        <f t="shared" si="4"/>
        <v>8387.0079359795291</v>
      </c>
      <c r="D15" s="8">
        <f t="shared" si="0"/>
        <v>48.254018261800034</v>
      </c>
      <c r="E15" s="8">
        <f t="shared" si="1"/>
        <v>200</v>
      </c>
      <c r="F15" s="8">
        <f t="shared" si="2"/>
        <v>8235.2619542413286</v>
      </c>
      <c r="H15" s="24"/>
      <c r="I15" s="24"/>
      <c r="J15" s="24"/>
    </row>
    <row r="16" spans="1:10" x14ac:dyDescent="0.25">
      <c r="A16" s="19">
        <v>13</v>
      </c>
      <c r="B16" s="21">
        <f t="shared" si="3"/>
        <v>45242</v>
      </c>
      <c r="C16" s="8">
        <f t="shared" si="4"/>
        <v>8235.2619542413286</v>
      </c>
      <c r="D16" s="8">
        <f t="shared" si="0"/>
        <v>47.380959188785724</v>
      </c>
      <c r="E16" s="8">
        <f t="shared" si="1"/>
        <v>200</v>
      </c>
      <c r="F16" s="8">
        <f t="shared" si="2"/>
        <v>8082.6429134301143</v>
      </c>
    </row>
    <row r="17" spans="1:6" x14ac:dyDescent="0.25">
      <c r="A17" s="19">
        <v>14</v>
      </c>
      <c r="B17" s="21">
        <f t="shared" si="3"/>
        <v>45256</v>
      </c>
      <c r="C17" s="8">
        <f t="shared" si="4"/>
        <v>8082.6429134301143</v>
      </c>
      <c r="D17" s="8">
        <f t="shared" si="0"/>
        <v>46.50287703617326</v>
      </c>
      <c r="E17" s="8">
        <f t="shared" si="1"/>
        <v>200</v>
      </c>
      <c r="F17" s="8">
        <f t="shared" si="2"/>
        <v>7929.1457904662875</v>
      </c>
    </row>
    <row r="18" spans="1:6" x14ac:dyDescent="0.25">
      <c r="A18" s="19">
        <v>15</v>
      </c>
      <c r="B18" s="21">
        <f t="shared" si="3"/>
        <v>45270</v>
      </c>
      <c r="C18" s="8">
        <f t="shared" si="4"/>
        <v>7929.1457904662875</v>
      </c>
      <c r="D18" s="8">
        <f t="shared" si="0"/>
        <v>45.619742904052607</v>
      </c>
      <c r="E18" s="8">
        <f t="shared" si="1"/>
        <v>200</v>
      </c>
      <c r="F18" s="8">
        <f t="shared" si="2"/>
        <v>7774.7655333703406</v>
      </c>
    </row>
    <row r="19" spans="1:6" x14ac:dyDescent="0.25">
      <c r="A19" s="19">
        <v>16</v>
      </c>
      <c r="B19" s="21">
        <f t="shared" si="3"/>
        <v>45284</v>
      </c>
      <c r="C19" s="8">
        <f t="shared" si="4"/>
        <v>7774.7655333703406</v>
      </c>
      <c r="D19" s="8">
        <f t="shared" si="0"/>
        <v>44.731527726240316</v>
      </c>
      <c r="E19" s="8">
        <f t="shared" si="1"/>
        <v>200</v>
      </c>
      <c r="F19" s="8">
        <f t="shared" si="2"/>
        <v>7619.4970610965811</v>
      </c>
    </row>
    <row r="20" spans="1:6" x14ac:dyDescent="0.25">
      <c r="A20" s="19">
        <v>17</v>
      </c>
      <c r="B20" s="21">
        <f t="shared" si="3"/>
        <v>45298</v>
      </c>
      <c r="C20" s="8">
        <f t="shared" si="4"/>
        <v>7619.4970610965811</v>
      </c>
      <c r="D20" s="8">
        <f t="shared" si="0"/>
        <v>43.8382022693228</v>
      </c>
      <c r="E20" s="8">
        <f t="shared" si="1"/>
        <v>200</v>
      </c>
      <c r="F20" s="8">
        <f t="shared" si="2"/>
        <v>7463.3352633659042</v>
      </c>
    </row>
    <row r="21" spans="1:6" x14ac:dyDescent="0.25">
      <c r="A21" s="19">
        <v>18</v>
      </c>
      <c r="B21" s="21">
        <f t="shared" si="3"/>
        <v>45312</v>
      </c>
      <c r="C21" s="8">
        <f t="shared" si="4"/>
        <v>7463.3352633659042</v>
      </c>
      <c r="D21" s="8">
        <f t="shared" si="0"/>
        <v>42.939737131694244</v>
      </c>
      <c r="E21" s="8">
        <f t="shared" si="1"/>
        <v>200</v>
      </c>
      <c r="F21" s="8">
        <f t="shared" si="2"/>
        <v>7306.2750004975987</v>
      </c>
    </row>
    <row r="22" spans="1:6" x14ac:dyDescent="0.25">
      <c r="A22" s="19">
        <v>19</v>
      </c>
      <c r="B22" s="21">
        <f t="shared" si="3"/>
        <v>45326</v>
      </c>
      <c r="C22" s="8">
        <f t="shared" si="4"/>
        <v>7306.2750004975987</v>
      </c>
      <c r="D22" s="8">
        <f t="shared" si="0"/>
        <v>42.036102742588923</v>
      </c>
      <c r="E22" s="8">
        <f t="shared" si="1"/>
        <v>200</v>
      </c>
      <c r="F22" s="8">
        <f t="shared" si="2"/>
        <v>7148.3111032401875</v>
      </c>
    </row>
    <row r="23" spans="1:6" x14ac:dyDescent="0.25">
      <c r="A23" s="19">
        <v>20</v>
      </c>
      <c r="B23" s="21">
        <f t="shared" si="3"/>
        <v>45340</v>
      </c>
      <c r="C23" s="8">
        <f t="shared" si="4"/>
        <v>7148.3111032401875</v>
      </c>
      <c r="D23" s="8">
        <f t="shared" si="0"/>
        <v>41.127269361107935</v>
      </c>
      <c r="E23" s="8">
        <f t="shared" si="1"/>
        <v>200</v>
      </c>
      <c r="F23" s="8">
        <f t="shared" si="2"/>
        <v>6989.4383726012957</v>
      </c>
    </row>
    <row r="24" spans="1:6" x14ac:dyDescent="0.25">
      <c r="A24" s="19">
        <v>21</v>
      </c>
      <c r="B24" s="21">
        <f t="shared" si="3"/>
        <v>45354</v>
      </c>
      <c r="C24" s="8">
        <f t="shared" si="4"/>
        <v>6989.4383726012957</v>
      </c>
      <c r="D24" s="8">
        <f t="shared" si="0"/>
        <v>40.213207075240334</v>
      </c>
      <c r="E24" s="8">
        <f t="shared" si="1"/>
        <v>200</v>
      </c>
      <c r="F24" s="8">
        <f t="shared" si="2"/>
        <v>6829.6515796765361</v>
      </c>
    </row>
    <row r="25" spans="1:6" x14ac:dyDescent="0.25">
      <c r="A25" s="19">
        <v>22</v>
      </c>
      <c r="B25" s="21">
        <f t="shared" si="3"/>
        <v>45368</v>
      </c>
      <c r="C25" s="8">
        <f t="shared" si="4"/>
        <v>6829.6515796765361</v>
      </c>
      <c r="D25" s="8">
        <f t="shared" si="0"/>
        <v>39.293885800878705</v>
      </c>
      <c r="E25" s="8">
        <f t="shared" si="1"/>
        <v>200</v>
      </c>
      <c r="F25" s="8">
        <f t="shared" si="2"/>
        <v>6668.9454654774145</v>
      </c>
    </row>
    <row r="26" spans="1:6" x14ac:dyDescent="0.25">
      <c r="A26" s="19">
        <v>23</v>
      </c>
      <c r="B26" s="21">
        <f t="shared" si="3"/>
        <v>45382</v>
      </c>
      <c r="C26" s="8">
        <f t="shared" si="4"/>
        <v>6668.9454654774145</v>
      </c>
      <c r="D26" s="8">
        <f t="shared" si="0"/>
        <v>38.369275280828958</v>
      </c>
      <c r="E26" s="8">
        <f t="shared" si="1"/>
        <v>200</v>
      </c>
      <c r="F26" s="8">
        <f t="shared" si="2"/>
        <v>6507.3147407582437</v>
      </c>
    </row>
    <row r="27" spans="1:6" x14ac:dyDescent="0.25">
      <c r="A27" s="19">
        <v>24</v>
      </c>
      <c r="B27" s="21">
        <f t="shared" si="3"/>
        <v>45396</v>
      </c>
      <c r="C27" s="8">
        <f t="shared" si="4"/>
        <v>6507.3147407582437</v>
      </c>
      <c r="D27" s="8">
        <f t="shared" si="0"/>
        <v>37.439345083814551</v>
      </c>
      <c r="E27" s="8">
        <f t="shared" si="1"/>
        <v>200</v>
      </c>
      <c r="F27" s="8">
        <f t="shared" si="2"/>
        <v>6344.754085842058</v>
      </c>
    </row>
    <row r="28" spans="1:6" x14ac:dyDescent="0.25">
      <c r="A28" s="19">
        <v>25</v>
      </c>
      <c r="B28" s="21">
        <f t="shared" si="3"/>
        <v>45410</v>
      </c>
      <c r="C28" s="8">
        <f t="shared" si="4"/>
        <v>6344.754085842058</v>
      </c>
      <c r="D28" s="8">
        <f t="shared" si="0"/>
        <v>36.504064603474852</v>
      </c>
      <c r="E28" s="8">
        <f t="shared" si="1"/>
        <v>200</v>
      </c>
      <c r="F28" s="8">
        <f t="shared" si="2"/>
        <v>6181.2581504455329</v>
      </c>
    </row>
    <row r="29" spans="1:6" x14ac:dyDescent="0.25">
      <c r="A29" s="19">
        <v>26</v>
      </c>
      <c r="B29" s="21">
        <f t="shared" si="3"/>
        <v>45424</v>
      </c>
      <c r="C29" s="8">
        <f t="shared" si="4"/>
        <v>6181.2581504455329</v>
      </c>
      <c r="D29" s="8">
        <f t="shared" si="0"/>
        <v>35.56340305735786</v>
      </c>
      <c r="E29" s="8">
        <f t="shared" si="1"/>
        <v>200</v>
      </c>
      <c r="F29" s="8">
        <f t="shared" si="2"/>
        <v>6016.8215535028912</v>
      </c>
    </row>
    <row r="30" spans="1:6" x14ac:dyDescent="0.25">
      <c r="A30" s="19">
        <v>27</v>
      </c>
      <c r="B30" s="21">
        <f t="shared" si="3"/>
        <v>45438</v>
      </c>
      <c r="C30" s="8">
        <f t="shared" si="4"/>
        <v>6016.8215535028912</v>
      </c>
      <c r="D30" s="8">
        <f t="shared" si="0"/>
        <v>34.61732948590705</v>
      </c>
      <c r="E30" s="8">
        <f t="shared" si="1"/>
        <v>200</v>
      </c>
      <c r="F30" s="8">
        <f t="shared" si="2"/>
        <v>5851.4388829887985</v>
      </c>
    </row>
    <row r="31" spans="1:6" x14ac:dyDescent="0.25">
      <c r="A31" s="19">
        <v>28</v>
      </c>
      <c r="B31" s="21">
        <f t="shared" si="3"/>
        <v>45452</v>
      </c>
      <c r="C31" s="8">
        <f t="shared" si="4"/>
        <v>5851.4388829887985</v>
      </c>
      <c r="D31" s="8">
        <f t="shared" si="0"/>
        <v>33.665812751442402</v>
      </c>
      <c r="E31" s="8">
        <f t="shared" si="1"/>
        <v>200</v>
      </c>
      <c r="F31" s="8">
        <f t="shared" si="2"/>
        <v>5685.1046957402405</v>
      </c>
    </row>
    <row r="32" spans="1:6" x14ac:dyDescent="0.25">
      <c r="A32" s="19">
        <v>29</v>
      </c>
      <c r="B32" s="21">
        <f t="shared" si="3"/>
        <v>45466</v>
      </c>
      <c r="C32" s="8">
        <f t="shared" si="4"/>
        <v>5685.1046957402405</v>
      </c>
      <c r="D32" s="8">
        <f t="shared" si="0"/>
        <v>32.708821537135627</v>
      </c>
      <c r="E32" s="8">
        <f t="shared" si="1"/>
        <v>200</v>
      </c>
      <c r="F32" s="8">
        <f t="shared" si="2"/>
        <v>5517.8135172773764</v>
      </c>
    </row>
    <row r="33" spans="1:6" x14ac:dyDescent="0.25">
      <c r="A33" s="19">
        <v>30</v>
      </c>
      <c r="B33" s="21">
        <f t="shared" si="3"/>
        <v>45480</v>
      </c>
      <c r="C33" s="8">
        <f t="shared" si="4"/>
        <v>5517.8135172773764</v>
      </c>
      <c r="D33" s="8">
        <f t="shared" si="0"/>
        <v>31.746324345979428</v>
      </c>
      <c r="E33" s="8">
        <f t="shared" si="1"/>
        <v>200</v>
      </c>
      <c r="F33" s="8">
        <f t="shared" si="2"/>
        <v>5349.5598416233561</v>
      </c>
    </row>
    <row r="34" spans="1:6" x14ac:dyDescent="0.25">
      <c r="A34" s="19">
        <v>31</v>
      </c>
      <c r="B34" s="21">
        <f t="shared" si="3"/>
        <v>45494</v>
      </c>
      <c r="C34" s="8">
        <f t="shared" si="4"/>
        <v>5349.5598416233561</v>
      </c>
      <c r="D34" s="8">
        <f t="shared" si="0"/>
        <v>30.778289499750816</v>
      </c>
      <c r="E34" s="8">
        <f t="shared" si="1"/>
        <v>200</v>
      </c>
      <c r="F34" s="8">
        <f t="shared" si="2"/>
        <v>5180.3381311231069</v>
      </c>
    </row>
    <row r="35" spans="1:6" x14ac:dyDescent="0.25">
      <c r="A35" s="19">
        <v>32</v>
      </c>
      <c r="B35" s="21">
        <f t="shared" si="3"/>
        <v>45508</v>
      </c>
      <c r="C35" s="8">
        <f t="shared" si="4"/>
        <v>5180.3381311231069</v>
      </c>
      <c r="D35" s="8">
        <f t="shared" si="0"/>
        <v>29.804685137968562</v>
      </c>
      <c r="E35" s="8">
        <f t="shared" si="1"/>
        <v>200</v>
      </c>
      <c r="F35" s="8">
        <f t="shared" si="2"/>
        <v>5010.1428162610755</v>
      </c>
    </row>
    <row r="36" spans="1:6" x14ac:dyDescent="0.25">
      <c r="A36" s="19">
        <v>33</v>
      </c>
      <c r="B36" s="21">
        <f t="shared" si="3"/>
        <v>45522</v>
      </c>
      <c r="C36" s="8">
        <f t="shared" si="4"/>
        <v>5010.1428162610755</v>
      </c>
      <c r="D36" s="8">
        <f t="shared" si="0"/>
        <v>28.825479216844542</v>
      </c>
      <c r="E36" s="8">
        <f t="shared" si="1"/>
        <v>200</v>
      </c>
      <c r="F36" s="8">
        <f t="shared" si="2"/>
        <v>4838.96829547792</v>
      </c>
    </row>
    <row r="37" spans="1:6" x14ac:dyDescent="0.25">
      <c r="A37" s="19">
        <v>34</v>
      </c>
      <c r="B37" s="21">
        <f t="shared" si="3"/>
        <v>45536</v>
      </c>
      <c r="C37" s="8">
        <f t="shared" si="4"/>
        <v>4838.96829547792</v>
      </c>
      <c r="D37" s="8">
        <f t="shared" si="0"/>
        <v>27.840639508229131</v>
      </c>
      <c r="E37" s="8">
        <f t="shared" si="1"/>
        <v>200</v>
      </c>
      <c r="F37" s="8">
        <f t="shared" si="2"/>
        <v>4666.8089349861493</v>
      </c>
    </row>
    <row r="38" spans="1:6" x14ac:dyDescent="0.25">
      <c r="A38" s="19">
        <v>35</v>
      </c>
      <c r="B38" s="21">
        <f t="shared" si="3"/>
        <v>45550</v>
      </c>
      <c r="C38" s="8">
        <f t="shared" si="4"/>
        <v>4666.8089349861493</v>
      </c>
      <c r="D38" s="8">
        <f t="shared" si="0"/>
        <v>26.850133598550446</v>
      </c>
      <c r="E38" s="8">
        <f t="shared" si="1"/>
        <v>200</v>
      </c>
      <c r="F38" s="8">
        <f t="shared" si="2"/>
        <v>4493.6590685846995</v>
      </c>
    </row>
    <row r="39" spans="1:6" x14ac:dyDescent="0.25">
      <c r="A39" s="19">
        <v>36</v>
      </c>
      <c r="B39" s="21">
        <f t="shared" si="3"/>
        <v>45564</v>
      </c>
      <c r="C39" s="8">
        <f t="shared" si="4"/>
        <v>4493.6590685846995</v>
      </c>
      <c r="D39" s="8">
        <f t="shared" si="0"/>
        <v>25.853928887747585</v>
      </c>
      <c r="E39" s="8">
        <f t="shared" si="1"/>
        <v>200</v>
      </c>
      <c r="F39" s="8">
        <f t="shared" si="2"/>
        <v>4319.5129974724468</v>
      </c>
    </row>
    <row r="40" spans="1:6" x14ac:dyDescent="0.25">
      <c r="A40" s="19">
        <v>37</v>
      </c>
      <c r="B40" s="21">
        <f t="shared" si="3"/>
        <v>45578</v>
      </c>
      <c r="C40" s="8">
        <f t="shared" si="4"/>
        <v>4319.5129974724468</v>
      </c>
      <c r="D40" s="8">
        <f t="shared" si="0"/>
        <v>24.851992588197643</v>
      </c>
      <c r="E40" s="8">
        <f t="shared" si="1"/>
        <v>200</v>
      </c>
      <c r="F40" s="8">
        <f t="shared" si="2"/>
        <v>4144.3649900606442</v>
      </c>
    </row>
    <row r="41" spans="1:6" x14ac:dyDescent="0.25">
      <c r="A41" s="19">
        <v>38</v>
      </c>
      <c r="B41" s="21">
        <f t="shared" si="3"/>
        <v>45592</v>
      </c>
      <c r="C41" s="8">
        <f t="shared" si="4"/>
        <v>4144.3649900606442</v>
      </c>
      <c r="D41" s="8">
        <f t="shared" si="0"/>
        <v>23.844291723636584</v>
      </c>
      <c r="E41" s="8">
        <f t="shared" si="1"/>
        <v>200</v>
      </c>
      <c r="F41" s="8">
        <f t="shared" si="2"/>
        <v>3968.2092817842804</v>
      </c>
    </row>
    <row r="42" spans="1:6" x14ac:dyDescent="0.25">
      <c r="A42" s="19">
        <v>39</v>
      </c>
      <c r="B42" s="21">
        <f t="shared" si="3"/>
        <v>45606</v>
      </c>
      <c r="C42" s="8">
        <f t="shared" si="4"/>
        <v>3968.2092817842804</v>
      </c>
      <c r="D42" s="8">
        <f t="shared" si="0"/>
        <v>22.830793128073942</v>
      </c>
      <c r="E42" s="8">
        <f t="shared" si="1"/>
        <v>200</v>
      </c>
      <c r="F42" s="8">
        <f t="shared" si="2"/>
        <v>3791.0400749123542</v>
      </c>
    </row>
    <row r="43" spans="1:6" x14ac:dyDescent="0.25">
      <c r="A43" s="19">
        <v>40</v>
      </c>
      <c r="B43" s="21">
        <f t="shared" si="3"/>
        <v>45620</v>
      </c>
      <c r="C43" s="8">
        <f t="shared" si="4"/>
        <v>3791.0400749123542</v>
      </c>
      <c r="D43" s="8">
        <f t="shared" si="0"/>
        <v>21.811463444701218</v>
      </c>
      <c r="E43" s="8">
        <f t="shared" si="1"/>
        <v>200</v>
      </c>
      <c r="F43" s="8">
        <f t="shared" si="2"/>
        <v>3612.8515383570552</v>
      </c>
    </row>
    <row r="44" spans="1:6" x14ac:dyDescent="0.25">
      <c r="A44" s="19">
        <v>41</v>
      </c>
      <c r="B44" s="21">
        <f t="shared" si="3"/>
        <v>45634</v>
      </c>
      <c r="C44" s="8">
        <f t="shared" si="4"/>
        <v>3612.8515383570552</v>
      </c>
      <c r="D44" s="8">
        <f t="shared" si="0"/>
        <v>20.786269124794018</v>
      </c>
      <c r="E44" s="8">
        <f t="shared" si="1"/>
        <v>200</v>
      </c>
      <c r="F44" s="8">
        <f t="shared" si="2"/>
        <v>3433.6378074818494</v>
      </c>
    </row>
    <row r="45" spans="1:6" x14ac:dyDescent="0.25">
      <c r="A45" s="19">
        <v>42</v>
      </c>
      <c r="B45" s="21">
        <f t="shared" si="3"/>
        <v>45648</v>
      </c>
      <c r="C45" s="8">
        <f t="shared" si="4"/>
        <v>3433.6378074818494</v>
      </c>
      <c r="D45" s="8">
        <f t="shared" si="0"/>
        <v>19.755176426607903</v>
      </c>
      <c r="E45" s="8">
        <f t="shared" si="1"/>
        <v>200</v>
      </c>
      <c r="F45" s="8">
        <f t="shared" si="2"/>
        <v>3253.3929839084572</v>
      </c>
    </row>
    <row r="46" spans="1:6" x14ac:dyDescent="0.25">
      <c r="A46" s="19">
        <v>43</v>
      </c>
      <c r="B46" s="21">
        <f t="shared" si="3"/>
        <v>45662</v>
      </c>
      <c r="C46" s="8">
        <f t="shared" si="4"/>
        <v>3253.3929839084572</v>
      </c>
      <c r="D46" s="8">
        <f t="shared" si="0"/>
        <v>18.718151414267837</v>
      </c>
      <c r="E46" s="8">
        <f t="shared" si="1"/>
        <v>200</v>
      </c>
      <c r="F46" s="8">
        <f t="shared" si="2"/>
        <v>3072.1111353227252</v>
      </c>
    </row>
    <row r="47" spans="1:6" x14ac:dyDescent="0.25">
      <c r="A47" s="19">
        <v>44</v>
      </c>
      <c r="B47" s="21">
        <f t="shared" si="3"/>
        <v>45676</v>
      </c>
      <c r="C47" s="8">
        <f t="shared" si="4"/>
        <v>3072.1111353227252</v>
      </c>
      <c r="D47" s="8">
        <f t="shared" si="0"/>
        <v>17.675159956651296</v>
      </c>
      <c r="E47" s="8">
        <f t="shared" si="1"/>
        <v>200</v>
      </c>
      <c r="F47" s="8">
        <f t="shared" si="2"/>
        <v>2889.7862952793766</v>
      </c>
    </row>
    <row r="48" spans="1:6" x14ac:dyDescent="0.25">
      <c r="A48" s="19">
        <v>45</v>
      </c>
      <c r="B48" s="21">
        <f t="shared" si="3"/>
        <v>45690</v>
      </c>
      <c r="C48" s="8">
        <f t="shared" si="4"/>
        <v>2889.7862952793766</v>
      </c>
      <c r="D48" s="8">
        <f t="shared" si="0"/>
        <v>16.626167726264907</v>
      </c>
      <c r="E48" s="8">
        <f t="shared" si="1"/>
        <v>200</v>
      </c>
      <c r="F48" s="8">
        <f t="shared" si="2"/>
        <v>2706.4124630056417</v>
      </c>
    </row>
    <row r="49" spans="1:6" x14ac:dyDescent="0.25">
      <c r="A49" s="19">
        <v>46</v>
      </c>
      <c r="B49" s="21">
        <f t="shared" si="3"/>
        <v>45704</v>
      </c>
      <c r="C49" s="8">
        <f t="shared" si="4"/>
        <v>2706.4124630056417</v>
      </c>
      <c r="D49" s="8">
        <f t="shared" si="0"/>
        <v>15.57114019811465</v>
      </c>
      <c r="E49" s="8">
        <f t="shared" si="1"/>
        <v>200</v>
      </c>
      <c r="F49" s="8">
        <f t="shared" si="2"/>
        <v>2521.9836032037565</v>
      </c>
    </row>
    <row r="50" spans="1:6" x14ac:dyDescent="0.25">
      <c r="A50" s="19">
        <v>47</v>
      </c>
      <c r="B50" s="21">
        <f t="shared" si="3"/>
        <v>45718</v>
      </c>
      <c r="C50" s="8">
        <f t="shared" si="4"/>
        <v>2521.9836032037565</v>
      </c>
      <c r="D50" s="8">
        <f t="shared" si="0"/>
        <v>14.510042648569557</v>
      </c>
      <c r="E50" s="8">
        <f t="shared" si="1"/>
        <v>200</v>
      </c>
      <c r="F50" s="8">
        <f t="shared" si="2"/>
        <v>2336.4936458523262</v>
      </c>
    </row>
    <row r="51" spans="1:6" x14ac:dyDescent="0.25">
      <c r="A51" s="19">
        <v>48</v>
      </c>
      <c r="B51" s="21">
        <f t="shared" si="3"/>
        <v>45732</v>
      </c>
      <c r="C51" s="8">
        <f t="shared" si="4"/>
        <v>2336.4936458523262</v>
      </c>
      <c r="D51" s="8">
        <f t="shared" si="0"/>
        <v>13.442840154218864</v>
      </c>
      <c r="E51" s="8">
        <f t="shared" si="1"/>
        <v>200</v>
      </c>
      <c r="F51" s="8">
        <f t="shared" si="2"/>
        <v>2149.9364860065452</v>
      </c>
    </row>
    <row r="52" spans="1:6" x14ac:dyDescent="0.25">
      <c r="A52" s="19">
        <v>49</v>
      </c>
      <c r="B52" s="21">
        <f t="shared" si="3"/>
        <v>45746</v>
      </c>
      <c r="C52" s="8">
        <f t="shared" si="4"/>
        <v>2149.9364860065452</v>
      </c>
      <c r="D52" s="8">
        <f t="shared" si="0"/>
        <v>12.36949759072259</v>
      </c>
      <c r="E52" s="8">
        <f t="shared" si="1"/>
        <v>200</v>
      </c>
      <c r="F52" s="8">
        <f t="shared" si="2"/>
        <v>1962.3059835972676</v>
      </c>
    </row>
    <row r="53" spans="1:6" x14ac:dyDescent="0.25">
      <c r="A53" s="19">
        <v>50</v>
      </c>
      <c r="B53" s="21">
        <f t="shared" si="3"/>
        <v>45760</v>
      </c>
      <c r="C53" s="8">
        <f t="shared" si="4"/>
        <v>1962.3059835972676</v>
      </c>
      <c r="D53" s="8">
        <f t="shared" si="0"/>
        <v>11.289979631655513</v>
      </c>
      <c r="E53" s="8">
        <f t="shared" si="1"/>
        <v>200</v>
      </c>
      <c r="F53" s="26">
        <f t="shared" si="2"/>
        <v>1773.5959632289232</v>
      </c>
    </row>
    <row r="54" spans="1:6" x14ac:dyDescent="0.25">
      <c r="A54" s="19">
        <v>51</v>
      </c>
      <c r="B54" s="21">
        <f t="shared" si="3"/>
        <v>45774</v>
      </c>
      <c r="C54" s="8">
        <f t="shared" si="4"/>
        <v>1773.5959632289232</v>
      </c>
      <c r="D54" s="8">
        <f t="shared" si="0"/>
        <v>10.204250747344489</v>
      </c>
      <c r="E54" s="8">
        <f t="shared" si="1"/>
        <v>200</v>
      </c>
      <c r="F54" s="8">
        <f t="shared" si="2"/>
        <v>1583.8002139762677</v>
      </c>
    </row>
    <row r="55" spans="1:6" x14ac:dyDescent="0.25">
      <c r="A55" s="19">
        <v>52</v>
      </c>
      <c r="B55" s="21">
        <f t="shared" si="3"/>
        <v>45788</v>
      </c>
      <c r="C55" s="8">
        <f t="shared" si="4"/>
        <v>1583.8002139762677</v>
      </c>
      <c r="D55" s="8">
        <f t="shared" si="0"/>
        <v>9.112275203699074</v>
      </c>
      <c r="E55" s="8">
        <f t="shared" si="1"/>
        <v>200</v>
      </c>
      <c r="F55" s="8">
        <f t="shared" si="2"/>
        <v>1392.9124891799668</v>
      </c>
    </row>
    <row r="56" spans="1:6" x14ac:dyDescent="0.25">
      <c r="A56" s="19">
        <v>53</v>
      </c>
      <c r="B56" s="21">
        <f t="shared" si="3"/>
        <v>45802</v>
      </c>
      <c r="C56" s="8">
        <f t="shared" si="4"/>
        <v>1392.9124891799668</v>
      </c>
      <c r="D56" s="8">
        <f t="shared" si="0"/>
        <v>8.0140170610354247</v>
      </c>
      <c r="E56" s="8">
        <f t="shared" si="1"/>
        <v>200</v>
      </c>
      <c r="F56" s="8">
        <f t="shared" si="2"/>
        <v>1200.9265062410022</v>
      </c>
    </row>
    <row r="57" spans="1:6" x14ac:dyDescent="0.25">
      <c r="A57" s="19">
        <v>54</v>
      </c>
      <c r="B57" s="21">
        <f t="shared" si="3"/>
        <v>45816</v>
      </c>
      <c r="C57" s="8">
        <f t="shared" si="4"/>
        <v>1200.9265062410022</v>
      </c>
      <c r="D57" s="8">
        <f t="shared" si="0"/>
        <v>6.9094401728934374</v>
      </c>
      <c r="E57" s="8">
        <f t="shared" si="1"/>
        <v>200</v>
      </c>
      <c r="F57" s="8">
        <f t="shared" si="2"/>
        <v>1007.8359464138957</v>
      </c>
    </row>
    <row r="58" spans="1:6" x14ac:dyDescent="0.25">
      <c r="A58" s="19">
        <v>55</v>
      </c>
      <c r="B58" s="21">
        <f t="shared" si="3"/>
        <v>45830</v>
      </c>
      <c r="C58" s="8">
        <f t="shared" si="4"/>
        <v>1007.8359464138957</v>
      </c>
      <c r="D58" s="8">
        <f t="shared" si="0"/>
        <v>5.798508184847071</v>
      </c>
      <c r="E58" s="8">
        <f t="shared" si="1"/>
        <v>200</v>
      </c>
      <c r="F58" s="8">
        <f t="shared" si="2"/>
        <v>813.63445459874276</v>
      </c>
    </row>
    <row r="59" spans="1:6" x14ac:dyDescent="0.25">
      <c r="A59" s="19">
        <v>56</v>
      </c>
      <c r="B59" s="21">
        <f t="shared" si="3"/>
        <v>45844</v>
      </c>
      <c r="C59" s="8">
        <f t="shared" si="4"/>
        <v>813.63445459874276</v>
      </c>
      <c r="D59" s="8">
        <f t="shared" si="0"/>
        <v>4.6811845333078352</v>
      </c>
      <c r="E59" s="8">
        <f t="shared" si="1"/>
        <v>200</v>
      </c>
      <c r="F59" s="8">
        <f t="shared" si="2"/>
        <v>618.31563913205059</v>
      </c>
    </row>
    <row r="60" spans="1:6" x14ac:dyDescent="0.25">
      <c r="A60" s="19">
        <v>57</v>
      </c>
      <c r="B60" s="21">
        <f t="shared" si="3"/>
        <v>45858</v>
      </c>
      <c r="C60" s="8">
        <f t="shared" si="4"/>
        <v>618.31563913205059</v>
      </c>
      <c r="D60" s="8">
        <f t="shared" si="0"/>
        <v>3.5574324443213872</v>
      </c>
      <c r="E60" s="8">
        <f t="shared" si="1"/>
        <v>200</v>
      </c>
      <c r="F60" s="8">
        <f t="shared" si="2"/>
        <v>421.87307157637201</v>
      </c>
    </row>
    <row r="61" spans="1:6" x14ac:dyDescent="0.25">
      <c r="A61" s="19">
        <v>58</v>
      </c>
      <c r="B61" s="21">
        <f t="shared" si="3"/>
        <v>45872</v>
      </c>
      <c r="C61" s="8">
        <f t="shared" si="4"/>
        <v>421.87307157637201</v>
      </c>
      <c r="D61" s="8">
        <f t="shared" si="0"/>
        <v>2.4272149323572085</v>
      </c>
      <c r="E61" s="8">
        <f t="shared" si="1"/>
        <v>200</v>
      </c>
      <c r="F61" s="8">
        <f t="shared" si="2"/>
        <v>224.30028650872924</v>
      </c>
    </row>
    <row r="62" spans="1:6" x14ac:dyDescent="0.25">
      <c r="A62" s="19">
        <v>59</v>
      </c>
      <c r="B62" s="21">
        <f t="shared" si="3"/>
        <v>45886</v>
      </c>
      <c r="C62" s="8">
        <f t="shared" si="4"/>
        <v>224.30028650872924</v>
      </c>
      <c r="D62" s="8">
        <f t="shared" si="0"/>
        <v>1.2904947990913189</v>
      </c>
      <c r="E62" s="8">
        <f t="shared" si="1"/>
        <v>200</v>
      </c>
      <c r="F62" s="26">
        <f t="shared" si="2"/>
        <v>25.590781307820549</v>
      </c>
    </row>
    <row r="63" spans="1:6" x14ac:dyDescent="0.25">
      <c r="A63" s="19">
        <v>60</v>
      </c>
      <c r="B63" s="21">
        <f t="shared" si="3"/>
        <v>45900</v>
      </c>
      <c r="C63" s="8">
        <f t="shared" si="4"/>
        <v>25.590781307820549</v>
      </c>
      <c r="D63" s="8">
        <f t="shared" si="0"/>
        <v>0.14723463218198124</v>
      </c>
      <c r="E63" s="8">
        <f>C63+D63</f>
        <v>25.73801594000253</v>
      </c>
      <c r="F63" s="26">
        <f t="shared" si="2"/>
        <v>0</v>
      </c>
    </row>
    <row r="64" spans="1:6" x14ac:dyDescent="0.25">
      <c r="A64" s="19"/>
      <c r="B64" s="21">
        <f t="shared" si="3"/>
        <v>45914</v>
      </c>
    </row>
    <row r="65" spans="4:6" x14ac:dyDescent="0.25">
      <c r="D65" s="25">
        <f>SUM(D4:D63)</f>
        <v>1825.7380159399991</v>
      </c>
      <c r="E65" s="25">
        <f>SUM(E4:E63)</f>
        <v>11825.738015940002</v>
      </c>
      <c r="F65" s="2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57"/>
  <sheetViews>
    <sheetView workbookViewId="0">
      <selection activeCell="G42" sqref="G42"/>
    </sheetView>
  </sheetViews>
  <sheetFormatPr defaultRowHeight="15" x14ac:dyDescent="0.25"/>
  <cols>
    <col min="1" max="1" width="10.85546875" bestFit="1" customWidth="1"/>
    <col min="2" max="2" width="12" bestFit="1" customWidth="1"/>
    <col min="3" max="3" width="13" customWidth="1"/>
    <col min="4" max="4" width="11.42578125" customWidth="1"/>
    <col min="5" max="5" width="12" style="36" bestFit="1" customWidth="1"/>
    <col min="6" max="6" width="14.140625" customWidth="1"/>
    <col min="7" max="7" width="10.85546875" bestFit="1" customWidth="1"/>
    <col min="8" max="8" width="12" style="36" bestFit="1" customWidth="1"/>
    <col min="9" max="9" width="22.28515625" customWidth="1"/>
    <col min="10" max="10" width="12.7109375" customWidth="1"/>
    <col min="11" max="11" width="14.5703125" customWidth="1"/>
    <col min="13" max="13" width="12" bestFit="1" customWidth="1"/>
  </cols>
  <sheetData>
    <row r="1" spans="1:11" x14ac:dyDescent="0.25">
      <c r="A1" s="7" t="s">
        <v>26</v>
      </c>
      <c r="B1" s="28">
        <v>10000</v>
      </c>
      <c r="D1" s="7" t="s">
        <v>26</v>
      </c>
      <c r="E1" s="34">
        <f>B5</f>
        <v>25.590781308028454</v>
      </c>
      <c r="G1" s="7" t="s">
        <v>26</v>
      </c>
      <c r="H1" s="34">
        <f>E1</f>
        <v>25.590781308028454</v>
      </c>
    </row>
    <row r="2" spans="1:11" x14ac:dyDescent="0.25">
      <c r="A2" s="7" t="s">
        <v>31</v>
      </c>
      <c r="B2" s="29">
        <f>0.15*(14/365)</f>
        <v>5.7534246575342467E-3</v>
      </c>
      <c r="D2" s="7" t="s">
        <v>31</v>
      </c>
      <c r="E2" s="35">
        <f>0.15*(14/365)</f>
        <v>5.7534246575342467E-3</v>
      </c>
      <c r="G2" s="7" t="s">
        <v>31</v>
      </c>
      <c r="H2" s="35">
        <f>0.15*(14/365)</f>
        <v>5.7534246575342467E-3</v>
      </c>
    </row>
    <row r="3" spans="1:11" x14ac:dyDescent="0.25">
      <c r="A3" s="7" t="s">
        <v>23</v>
      </c>
      <c r="B3" s="28">
        <v>200</v>
      </c>
      <c r="D3" s="7" t="s">
        <v>23</v>
      </c>
      <c r="E3" s="34">
        <v>0</v>
      </c>
      <c r="G3" s="7" t="s">
        <v>23</v>
      </c>
      <c r="H3" s="34">
        <f>E5</f>
        <v>25.738015940211628</v>
      </c>
    </row>
    <row r="4" spans="1:11" x14ac:dyDescent="0.25">
      <c r="A4" s="7" t="s">
        <v>28</v>
      </c>
      <c r="B4" s="30">
        <v>59</v>
      </c>
      <c r="D4" s="7" t="s">
        <v>28</v>
      </c>
      <c r="E4" s="36">
        <v>1</v>
      </c>
      <c r="G4" s="7" t="s">
        <v>28</v>
      </c>
      <c r="H4" s="36">
        <v>1</v>
      </c>
    </row>
    <row r="5" spans="1:11" x14ac:dyDescent="0.25">
      <c r="A5" s="7" t="s">
        <v>27</v>
      </c>
      <c r="B5" s="31">
        <f>B1 * (1 + B2)^B4  +  B3/B2 * (1 - (1+B2)^B4)</f>
        <v>25.590781308028454</v>
      </c>
      <c r="D5" s="7" t="s">
        <v>27</v>
      </c>
      <c r="E5" s="37">
        <f>E1 * (1 + E2)^E4  +  E3/E2 * (1 - (1+E2)^E4)</f>
        <v>25.738015940211628</v>
      </c>
      <c r="G5" s="7" t="s">
        <v>27</v>
      </c>
      <c r="H5" s="37">
        <f>H1 * (1 + H2)^H4  +  H3/H2 * (1 - (1+H2)^H4)</f>
        <v>4.5474735088646412E-13</v>
      </c>
    </row>
    <row r="6" spans="1:11" x14ac:dyDescent="0.25">
      <c r="A6" s="7"/>
      <c r="B6" s="31"/>
      <c r="D6" s="7"/>
      <c r="E6" s="37"/>
      <c r="G6" s="7"/>
      <c r="H6" s="37"/>
    </row>
    <row r="7" spans="1:11" x14ac:dyDescent="0.25">
      <c r="A7" s="7" t="s">
        <v>29</v>
      </c>
      <c r="B7" s="32">
        <v>45074</v>
      </c>
      <c r="D7" s="7" t="s">
        <v>29</v>
      </c>
      <c r="E7" s="38">
        <f>B8</f>
        <v>45900</v>
      </c>
      <c r="G7" s="7" t="s">
        <v>29</v>
      </c>
      <c r="H7" s="38">
        <f>B8</f>
        <v>45900</v>
      </c>
    </row>
    <row r="8" spans="1:11" x14ac:dyDescent="0.25">
      <c r="A8" s="7" t="s">
        <v>30</v>
      </c>
      <c r="B8" s="33">
        <f>B7 + B4 * 14</f>
        <v>45900</v>
      </c>
      <c r="D8" s="7" t="s">
        <v>30</v>
      </c>
      <c r="E8" s="38">
        <f>E7 + E4 * 14</f>
        <v>45914</v>
      </c>
      <c r="G8" s="7" t="s">
        <v>30</v>
      </c>
      <c r="H8" s="38">
        <f>H7 + H4 * 14</f>
        <v>45914</v>
      </c>
    </row>
    <row r="10" spans="1:11" x14ac:dyDescent="0.25">
      <c r="A10" s="15"/>
      <c r="I10" s="33"/>
      <c r="K10" s="15"/>
    </row>
    <row r="11" spans="1:11" x14ac:dyDescent="0.25">
      <c r="A11" s="15"/>
      <c r="I11" s="33"/>
      <c r="K11" s="15"/>
    </row>
    <row r="12" spans="1:11" x14ac:dyDescent="0.25">
      <c r="A12" s="7" t="s">
        <v>26</v>
      </c>
      <c r="B12" s="28">
        <v>10000</v>
      </c>
      <c r="I12" s="33"/>
      <c r="K12" s="15"/>
    </row>
    <row r="13" spans="1:11" x14ac:dyDescent="0.25">
      <c r="A13" s="7" t="s">
        <v>24</v>
      </c>
      <c r="B13" s="29">
        <f>0.15*(14/365)</f>
        <v>5.7534246575342467E-3</v>
      </c>
      <c r="I13" s="33"/>
      <c r="K13" s="15"/>
    </row>
    <row r="14" spans="1:11" x14ac:dyDescent="0.25">
      <c r="A14" s="7" t="s">
        <v>23</v>
      </c>
      <c r="B14" s="56">
        <v>230.71532641029225</v>
      </c>
      <c r="I14" s="33"/>
      <c r="K14" s="15"/>
    </row>
    <row r="15" spans="1:11" x14ac:dyDescent="0.25">
      <c r="A15" s="7" t="s">
        <v>28</v>
      </c>
      <c r="B15" s="29">
        <v>50</v>
      </c>
      <c r="I15" s="33"/>
      <c r="K15" s="15"/>
    </row>
    <row r="16" spans="1:11" x14ac:dyDescent="0.25">
      <c r="A16" s="7" t="s">
        <v>27</v>
      </c>
      <c r="B16" s="31">
        <f>B12 * (1 + B13)^B15  +  B14/B13 * (1 - (1+B13)^B15)</f>
        <v>0</v>
      </c>
      <c r="I16" s="33"/>
      <c r="K16" s="15"/>
    </row>
    <row r="17" spans="1:11" x14ac:dyDescent="0.25">
      <c r="A17" s="7"/>
      <c r="B17" s="31"/>
      <c r="I17" s="33"/>
      <c r="K17" s="15"/>
    </row>
    <row r="18" spans="1:11" x14ac:dyDescent="0.25">
      <c r="A18" s="7" t="s">
        <v>29</v>
      </c>
      <c r="B18" s="32">
        <v>45074</v>
      </c>
      <c r="I18" s="33"/>
      <c r="K18" s="15"/>
    </row>
    <row r="19" spans="1:11" x14ac:dyDescent="0.25">
      <c r="A19" s="7" t="s">
        <v>30</v>
      </c>
      <c r="B19" s="33">
        <f>B18 + B15 * 14</f>
        <v>45774</v>
      </c>
      <c r="I19" s="33"/>
      <c r="K19" s="15"/>
    </row>
    <row r="20" spans="1:11" x14ac:dyDescent="0.25">
      <c r="A20" s="15"/>
      <c r="I20" s="33"/>
      <c r="K20" s="15"/>
    </row>
    <row r="21" spans="1:11" s="58" customFormat="1" x14ac:dyDescent="0.25">
      <c r="A21" s="57"/>
      <c r="E21" s="59"/>
      <c r="H21" s="59"/>
      <c r="I21" s="60"/>
      <c r="K21" s="57"/>
    </row>
    <row r="23" spans="1:11" x14ac:dyDescent="0.25">
      <c r="A23" s="61" t="s">
        <v>48</v>
      </c>
    </row>
    <row r="24" spans="1:11" x14ac:dyDescent="0.25">
      <c r="A24" s="36" t="s">
        <v>36</v>
      </c>
      <c r="B24" s="24">
        <v>-500000</v>
      </c>
    </row>
    <row r="25" spans="1:11" x14ac:dyDescent="0.25">
      <c r="A25" s="36" t="s">
        <v>37</v>
      </c>
      <c r="B25" s="41">
        <f>PMT(B28,B27,B24,0)</f>
        <v>3221.5070074275427</v>
      </c>
      <c r="I25" s="15"/>
    </row>
    <row r="26" spans="1:11" x14ac:dyDescent="0.25">
      <c r="A26" s="36" t="s">
        <v>38</v>
      </c>
      <c r="B26">
        <v>0</v>
      </c>
    </row>
    <row r="27" spans="1:11" x14ac:dyDescent="0.25">
      <c r="A27" s="36" t="s">
        <v>39</v>
      </c>
      <c r="B27">
        <f>25*12</f>
        <v>300</v>
      </c>
    </row>
    <row r="28" spans="1:11" x14ac:dyDescent="0.25">
      <c r="A28" s="36" t="s">
        <v>31</v>
      </c>
      <c r="B28">
        <f>0.06*1/12</f>
        <v>5.0000000000000001E-3</v>
      </c>
    </row>
    <row r="30" spans="1:11" x14ac:dyDescent="0.25">
      <c r="A30" s="61" t="s">
        <v>49</v>
      </c>
    </row>
    <row r="31" spans="1:11" x14ac:dyDescent="0.25">
      <c r="A31" s="61" t="s">
        <v>50</v>
      </c>
    </row>
    <row r="32" spans="1:11" x14ac:dyDescent="0.25">
      <c r="A32" s="36" t="s">
        <v>36</v>
      </c>
      <c r="B32" s="24">
        <v>-500000</v>
      </c>
    </row>
    <row r="33" spans="1:4" x14ac:dyDescent="0.25">
      <c r="A33" s="36" t="s">
        <v>37</v>
      </c>
      <c r="B33" s="2">
        <v>4000</v>
      </c>
    </row>
    <row r="34" spans="1:4" x14ac:dyDescent="0.25">
      <c r="A34" s="36" t="s">
        <v>38</v>
      </c>
      <c r="B34">
        <v>0</v>
      </c>
    </row>
    <row r="35" spans="1:4" x14ac:dyDescent="0.25">
      <c r="A35" s="36" t="s">
        <v>39</v>
      </c>
      <c r="B35" s="42">
        <f>NPER(B36,B33,B32)</f>
        <v>196.65585756847307</v>
      </c>
      <c r="C35">
        <f>B35/12</f>
        <v>16.387988130706088</v>
      </c>
      <c r="D35" s="36" t="s">
        <v>40</v>
      </c>
    </row>
    <row r="36" spans="1:4" x14ac:dyDescent="0.25">
      <c r="A36" s="36" t="s">
        <v>31</v>
      </c>
      <c r="B36">
        <f>0.06*1/12</f>
        <v>5.0000000000000001E-3</v>
      </c>
    </row>
    <row r="38" spans="1:4" x14ac:dyDescent="0.25">
      <c r="A38" s="61" t="s">
        <v>52</v>
      </c>
    </row>
    <row r="39" spans="1:4" x14ac:dyDescent="0.25">
      <c r="A39" s="36" t="s">
        <v>36</v>
      </c>
      <c r="B39" s="24">
        <v>-500000</v>
      </c>
    </row>
    <row r="40" spans="1:4" x14ac:dyDescent="0.25">
      <c r="A40" s="36" t="s">
        <v>37</v>
      </c>
      <c r="B40" s="2">
        <v>5000</v>
      </c>
    </row>
    <row r="41" spans="1:4" x14ac:dyDescent="0.25">
      <c r="A41" s="36" t="s">
        <v>38</v>
      </c>
      <c r="B41">
        <v>0</v>
      </c>
    </row>
    <row r="42" spans="1:4" x14ac:dyDescent="0.25">
      <c r="A42" s="36" t="s">
        <v>39</v>
      </c>
      <c r="B42" s="23">
        <f>25*12</f>
        <v>300</v>
      </c>
    </row>
    <row r="43" spans="1:4" x14ac:dyDescent="0.25">
      <c r="A43" s="36" t="s">
        <v>31</v>
      </c>
      <c r="B43" s="43">
        <f>RATE(B42,B40,B39,B41)</f>
        <v>9.3951700164916878E-3</v>
      </c>
      <c r="C43" s="62">
        <f>B43*12</f>
        <v>0.11274204019790025</v>
      </c>
      <c r="D43" t="s">
        <v>51</v>
      </c>
    </row>
    <row r="45" spans="1:4" x14ac:dyDescent="0.25">
      <c r="A45" s="61" t="s">
        <v>53</v>
      </c>
    </row>
    <row r="46" spans="1:4" x14ac:dyDescent="0.25">
      <c r="A46" s="36" t="s">
        <v>36</v>
      </c>
      <c r="B46" s="24">
        <v>-500000</v>
      </c>
    </row>
    <row r="47" spans="1:4" x14ac:dyDescent="0.25">
      <c r="A47" s="36" t="s">
        <v>37</v>
      </c>
      <c r="B47" s="2">
        <f>B25</f>
        <v>3221.5070074275427</v>
      </c>
    </row>
    <row r="48" spans="1:4" x14ac:dyDescent="0.25">
      <c r="A48" s="36" t="s">
        <v>38</v>
      </c>
      <c r="B48" s="41">
        <f>FV(B50,B49,B47,B46)</f>
        <v>471618.72462307621</v>
      </c>
    </row>
    <row r="49" spans="1:3" x14ac:dyDescent="0.25">
      <c r="A49" s="36" t="s">
        <v>39</v>
      </c>
      <c r="B49" s="23">
        <f>3*12</f>
        <v>36</v>
      </c>
    </row>
    <row r="50" spans="1:3" x14ac:dyDescent="0.25">
      <c r="A50" s="36" t="s">
        <v>31</v>
      </c>
      <c r="B50">
        <f>0.06*1/12</f>
        <v>5.0000000000000001E-3</v>
      </c>
    </row>
    <row r="52" spans="1:3" x14ac:dyDescent="0.25">
      <c r="A52" s="61" t="s">
        <v>59</v>
      </c>
    </row>
    <row r="53" spans="1:3" x14ac:dyDescent="0.25">
      <c r="A53" s="61" t="s">
        <v>60</v>
      </c>
    </row>
    <row r="54" spans="1:3" x14ac:dyDescent="0.25">
      <c r="A54" s="61" t="s">
        <v>61</v>
      </c>
    </row>
    <row r="55" spans="1:3" x14ac:dyDescent="0.25">
      <c r="A55" t="s">
        <v>56</v>
      </c>
      <c r="B55" s="24">
        <f>B47*36</f>
        <v>115974.25226739154</v>
      </c>
    </row>
    <row r="56" spans="1:3" x14ac:dyDescent="0.25">
      <c r="A56" t="s">
        <v>54</v>
      </c>
      <c r="B56" s="3">
        <f>500000-B48</f>
        <v>28381.27537692379</v>
      </c>
      <c r="C56" t="s">
        <v>57</v>
      </c>
    </row>
    <row r="57" spans="1:3" x14ac:dyDescent="0.25">
      <c r="A57" t="s">
        <v>55</v>
      </c>
      <c r="B57" s="24">
        <f>B55-B56</f>
        <v>87592.976890467748</v>
      </c>
      <c r="C57" t="s">
        <v>58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52"/>
  <sheetViews>
    <sheetView workbookViewId="0">
      <selection activeCell="I37" sqref="I37"/>
    </sheetView>
  </sheetViews>
  <sheetFormatPr defaultRowHeight="15" x14ac:dyDescent="0.25"/>
  <cols>
    <col min="1" max="1" width="17.42578125" style="40" customWidth="1"/>
    <col min="2" max="2" width="18.140625" bestFit="1" customWidth="1"/>
    <col min="3" max="3" width="20.28515625" customWidth="1"/>
    <col min="4" max="4" width="9.7109375" customWidth="1"/>
    <col min="5" max="5" width="15.7109375" bestFit="1" customWidth="1"/>
    <col min="6" max="6" width="10.85546875" customWidth="1"/>
    <col min="7" max="8" width="16" bestFit="1" customWidth="1"/>
    <col min="11" max="11" width="23" customWidth="1"/>
    <col min="12" max="12" width="23.140625" style="44" bestFit="1" customWidth="1"/>
    <col min="13" max="13" width="18.140625" bestFit="1" customWidth="1"/>
    <col min="15" max="15" width="10.5703125" bestFit="1" customWidth="1"/>
  </cols>
  <sheetData>
    <row r="1" spans="1:3" x14ac:dyDescent="0.25">
      <c r="A1" t="s">
        <v>63</v>
      </c>
    </row>
    <row r="2" spans="1:3" x14ac:dyDescent="0.25">
      <c r="A2" s="40" t="s">
        <v>64</v>
      </c>
      <c r="B2" s="44" t="s">
        <v>68</v>
      </c>
    </row>
    <row r="3" spans="1:3" x14ac:dyDescent="0.25">
      <c r="A3"/>
      <c r="B3" s="44" t="s">
        <v>62</v>
      </c>
    </row>
    <row r="4" spans="1:3" x14ac:dyDescent="0.25">
      <c r="A4"/>
      <c r="B4" s="40" t="s">
        <v>65</v>
      </c>
      <c r="C4" s="45" t="s">
        <v>66</v>
      </c>
    </row>
    <row r="5" spans="1:3" x14ac:dyDescent="0.25">
      <c r="A5"/>
      <c r="C5" s="44" t="s">
        <v>67</v>
      </c>
    </row>
    <row r="8" spans="1:3" x14ac:dyDescent="0.25">
      <c r="B8" s="72" t="s">
        <v>41</v>
      </c>
      <c r="C8" s="64">
        <v>1.1000000000000001</v>
      </c>
    </row>
    <row r="9" spans="1:3" x14ac:dyDescent="0.25">
      <c r="B9" s="72" t="s">
        <v>42</v>
      </c>
      <c r="C9" s="65">
        <v>1.1000000000000001</v>
      </c>
    </row>
    <row r="10" spans="1:3" x14ac:dyDescent="0.25">
      <c r="B10" s="72" t="s">
        <v>43</v>
      </c>
      <c r="C10" s="66">
        <v>1.1000000000000001</v>
      </c>
    </row>
    <row r="11" spans="1:3" x14ac:dyDescent="0.25">
      <c r="B11" s="72" t="s">
        <v>0</v>
      </c>
      <c r="C11" s="67">
        <v>1.1000000000000001</v>
      </c>
    </row>
    <row r="12" spans="1:3" x14ac:dyDescent="0.25">
      <c r="B12" s="72" t="s">
        <v>44</v>
      </c>
      <c r="C12" s="68">
        <v>1.1000000000000001</v>
      </c>
    </row>
    <row r="13" spans="1:3" x14ac:dyDescent="0.25">
      <c r="B13" s="72" t="s">
        <v>45</v>
      </c>
      <c r="C13" s="69">
        <v>1.1000000000000001</v>
      </c>
    </row>
    <row r="17" spans="1:15" x14ac:dyDescent="0.25">
      <c r="A17" s="5" t="s">
        <v>5</v>
      </c>
      <c r="B17" s="5" t="s">
        <v>32</v>
      </c>
      <c r="C17" s="5" t="s">
        <v>33</v>
      </c>
      <c r="D17" s="5" t="s">
        <v>34</v>
      </c>
      <c r="E17" s="5" t="s">
        <v>18</v>
      </c>
      <c r="F17" s="10" t="s">
        <v>4</v>
      </c>
      <c r="G17" s="10" t="s">
        <v>35</v>
      </c>
    </row>
    <row r="18" spans="1:15" x14ac:dyDescent="0.25">
      <c r="A18" s="7">
        <v>1</v>
      </c>
      <c r="B18" s="49">
        <v>45292</v>
      </c>
      <c r="C18" s="50">
        <f>B19</f>
        <v>45323</v>
      </c>
      <c r="D18" s="7">
        <f>C18-B18</f>
        <v>31</v>
      </c>
      <c r="E18" s="11">
        <v>100</v>
      </c>
      <c r="F18" s="8">
        <f>E18*0.12  *  (D18/$D$30)</f>
        <v>1.0163934426229508</v>
      </c>
      <c r="G18" s="8">
        <f>E18+F18</f>
        <v>101.01639344262296</v>
      </c>
      <c r="O18" s="3"/>
    </row>
    <row r="19" spans="1:15" x14ac:dyDescent="0.25">
      <c r="A19" s="7">
        <v>2</v>
      </c>
      <c r="B19" s="49">
        <v>45323</v>
      </c>
      <c r="C19" s="50">
        <f t="shared" ref="C19:C29" si="0">B20</f>
        <v>45352</v>
      </c>
      <c r="D19" s="7">
        <f t="shared" ref="D19:D29" si="1">C19-B19</f>
        <v>29</v>
      </c>
      <c r="E19" s="8">
        <f>G18</f>
        <v>101.01639344262296</v>
      </c>
      <c r="F19" s="8">
        <f t="shared" ref="F19:F29" si="2">E19*0.12  *  (D19/$D$30)</f>
        <v>0.96048374092985767</v>
      </c>
      <c r="G19" s="8">
        <f t="shared" ref="G19:G29" si="3">E19+F19</f>
        <v>101.97687718355282</v>
      </c>
      <c r="K19" s="39"/>
      <c r="O19" s="3"/>
    </row>
    <row r="20" spans="1:15" x14ac:dyDescent="0.25">
      <c r="A20" s="7">
        <v>3</v>
      </c>
      <c r="B20" s="49">
        <v>45352</v>
      </c>
      <c r="C20" s="50">
        <f t="shared" si="0"/>
        <v>45383</v>
      </c>
      <c r="D20" s="7">
        <f t="shared" si="1"/>
        <v>31</v>
      </c>
      <c r="E20" s="8">
        <f t="shared" ref="E20:E29" si="4">G19</f>
        <v>101.97687718355282</v>
      </c>
      <c r="F20" s="8">
        <f t="shared" si="2"/>
        <v>1.0364862926852909</v>
      </c>
      <c r="G20" s="8">
        <f t="shared" si="3"/>
        <v>103.01336347623811</v>
      </c>
      <c r="K20" s="13"/>
    </row>
    <row r="21" spans="1:15" x14ac:dyDescent="0.25">
      <c r="A21" s="7">
        <v>4</v>
      </c>
      <c r="B21" s="49">
        <v>45383</v>
      </c>
      <c r="C21" s="50">
        <f t="shared" si="0"/>
        <v>45413</v>
      </c>
      <c r="D21" s="7">
        <f t="shared" si="1"/>
        <v>30</v>
      </c>
      <c r="E21" s="8">
        <f t="shared" si="4"/>
        <v>103.01336347623811</v>
      </c>
      <c r="F21" s="8">
        <f t="shared" si="2"/>
        <v>1.0132461981269321</v>
      </c>
      <c r="G21" s="8">
        <f t="shared" si="3"/>
        <v>104.02660967436505</v>
      </c>
      <c r="K21" s="63"/>
    </row>
    <row r="22" spans="1:15" x14ac:dyDescent="0.25">
      <c r="A22" s="7">
        <v>5</v>
      </c>
      <c r="B22" s="49">
        <v>45413</v>
      </c>
      <c r="C22" s="50">
        <f t="shared" si="0"/>
        <v>45444</v>
      </c>
      <c r="D22" s="7">
        <f t="shared" si="1"/>
        <v>31</v>
      </c>
      <c r="E22" s="8">
        <f t="shared" si="4"/>
        <v>104.02660967436505</v>
      </c>
      <c r="F22" s="8">
        <f t="shared" si="2"/>
        <v>1.0573196393132185</v>
      </c>
      <c r="G22" s="8">
        <f t="shared" si="3"/>
        <v>105.08392931367827</v>
      </c>
    </row>
    <row r="23" spans="1:15" x14ac:dyDescent="0.25">
      <c r="A23" s="7">
        <v>6</v>
      </c>
      <c r="B23" s="49">
        <v>45444</v>
      </c>
      <c r="C23" s="50">
        <f t="shared" si="0"/>
        <v>45474</v>
      </c>
      <c r="D23" s="7">
        <f t="shared" si="1"/>
        <v>30</v>
      </c>
      <c r="E23" s="8">
        <f t="shared" si="4"/>
        <v>105.08392931367827</v>
      </c>
      <c r="F23" s="8">
        <f t="shared" si="2"/>
        <v>1.0336124194788026</v>
      </c>
      <c r="G23" s="8">
        <f t="shared" si="3"/>
        <v>106.11754173315707</v>
      </c>
    </row>
    <row r="24" spans="1:15" x14ac:dyDescent="0.25">
      <c r="A24" s="7">
        <v>7</v>
      </c>
      <c r="B24" s="49">
        <v>45474</v>
      </c>
      <c r="C24" s="50">
        <f t="shared" si="0"/>
        <v>45505</v>
      </c>
      <c r="D24" s="7">
        <f t="shared" si="1"/>
        <v>31</v>
      </c>
      <c r="E24" s="8">
        <f t="shared" si="4"/>
        <v>106.11754173315707</v>
      </c>
      <c r="F24" s="8">
        <f t="shared" si="2"/>
        <v>1.0785717356484816</v>
      </c>
      <c r="G24" s="8">
        <f t="shared" si="3"/>
        <v>107.19611346880555</v>
      </c>
    </row>
    <row r="25" spans="1:15" x14ac:dyDescent="0.25">
      <c r="A25" s="7">
        <v>8</v>
      </c>
      <c r="B25" s="49">
        <v>45505</v>
      </c>
      <c r="C25" s="50">
        <f t="shared" si="0"/>
        <v>45536</v>
      </c>
      <c r="D25" s="7">
        <f t="shared" si="1"/>
        <v>31</v>
      </c>
      <c r="E25" s="8">
        <f t="shared" si="4"/>
        <v>107.19611346880555</v>
      </c>
      <c r="F25" s="8">
        <f t="shared" si="2"/>
        <v>1.0895342680435973</v>
      </c>
      <c r="G25" s="8">
        <f t="shared" si="3"/>
        <v>108.28564773684914</v>
      </c>
      <c r="L25" s="47"/>
    </row>
    <row r="26" spans="1:15" x14ac:dyDescent="0.25">
      <c r="A26" s="7">
        <v>9</v>
      </c>
      <c r="B26" s="49">
        <v>45536</v>
      </c>
      <c r="C26" s="50">
        <f t="shared" si="0"/>
        <v>45566</v>
      </c>
      <c r="D26" s="7">
        <f t="shared" si="1"/>
        <v>30</v>
      </c>
      <c r="E26" s="8">
        <f t="shared" si="4"/>
        <v>108.28564773684914</v>
      </c>
      <c r="F26" s="8">
        <f t="shared" si="2"/>
        <v>1.0651047318378604</v>
      </c>
      <c r="G26" s="8">
        <f t="shared" si="3"/>
        <v>109.35075246868701</v>
      </c>
      <c r="L26" s="15"/>
      <c r="M26" s="46"/>
    </row>
    <row r="27" spans="1:15" x14ac:dyDescent="0.25">
      <c r="A27" s="7">
        <v>10</v>
      </c>
      <c r="B27" s="49">
        <v>45566</v>
      </c>
      <c r="C27" s="50">
        <f t="shared" si="0"/>
        <v>45597</v>
      </c>
      <c r="D27" s="7">
        <f t="shared" si="1"/>
        <v>31</v>
      </c>
      <c r="E27" s="8">
        <f t="shared" si="4"/>
        <v>109.35075246868701</v>
      </c>
      <c r="F27" s="8">
        <f t="shared" si="2"/>
        <v>1.1114338775505892</v>
      </c>
      <c r="G27" s="8">
        <f t="shared" si="3"/>
        <v>110.4621863462376</v>
      </c>
    </row>
    <row r="28" spans="1:15" x14ac:dyDescent="0.25">
      <c r="A28" s="7">
        <v>11</v>
      </c>
      <c r="B28" s="49">
        <v>45597</v>
      </c>
      <c r="C28" s="50">
        <f t="shared" si="0"/>
        <v>45627</v>
      </c>
      <c r="D28" s="7">
        <f t="shared" si="1"/>
        <v>30</v>
      </c>
      <c r="E28" s="8">
        <f t="shared" si="4"/>
        <v>110.4621863462376</v>
      </c>
      <c r="F28" s="8">
        <f t="shared" si="2"/>
        <v>1.0865133083236485</v>
      </c>
      <c r="G28" s="8">
        <f t="shared" si="3"/>
        <v>111.54869965456125</v>
      </c>
      <c r="M28" s="13"/>
    </row>
    <row r="29" spans="1:15" x14ac:dyDescent="0.25">
      <c r="A29" s="7">
        <v>12</v>
      </c>
      <c r="B29" s="49">
        <v>45627</v>
      </c>
      <c r="C29" s="50">
        <f t="shared" si="0"/>
        <v>45658</v>
      </c>
      <c r="D29" s="7">
        <f t="shared" si="1"/>
        <v>31</v>
      </c>
      <c r="E29" s="8">
        <f t="shared" si="4"/>
        <v>111.54869965456125</v>
      </c>
      <c r="F29" s="8">
        <f t="shared" si="2"/>
        <v>1.1337736686201307</v>
      </c>
      <c r="G29" s="53">
        <f t="shared" si="3"/>
        <v>112.68247332318138</v>
      </c>
      <c r="M29" s="13"/>
    </row>
    <row r="30" spans="1:15" x14ac:dyDescent="0.25">
      <c r="A30" s="7"/>
      <c r="B30" s="49">
        <v>45658</v>
      </c>
      <c r="C30" s="50"/>
      <c r="D30" s="1">
        <f>SUM(D18:D29)</f>
        <v>366</v>
      </c>
      <c r="E30" s="8"/>
      <c r="F30" s="8"/>
      <c r="G30" s="8"/>
      <c r="M30" s="13"/>
    </row>
    <row r="31" spans="1:15" x14ac:dyDescent="0.25">
      <c r="A31" s="7"/>
      <c r="B31" s="49"/>
      <c r="C31" s="50"/>
      <c r="D31" s="73"/>
      <c r="E31" s="8"/>
      <c r="F31" s="8"/>
      <c r="G31" s="8"/>
      <c r="M31" s="13"/>
    </row>
    <row r="32" spans="1:15" x14ac:dyDescent="0.25">
      <c r="M32" s="13"/>
    </row>
    <row r="33" spans="1:13" x14ac:dyDescent="0.25">
      <c r="A33" s="5" t="s">
        <v>5</v>
      </c>
      <c r="B33" s="5" t="s">
        <v>32</v>
      </c>
      <c r="C33" s="5" t="s">
        <v>33</v>
      </c>
      <c r="D33" s="5" t="s">
        <v>34</v>
      </c>
      <c r="E33" s="5" t="s">
        <v>18</v>
      </c>
      <c r="F33" s="10" t="s">
        <v>4</v>
      </c>
      <c r="G33" s="10" t="s">
        <v>35</v>
      </c>
      <c r="M33" s="13"/>
    </row>
    <row r="34" spans="1:13" x14ac:dyDescent="0.25">
      <c r="A34" s="7">
        <v>1</v>
      </c>
      <c r="B34" s="49">
        <v>44927</v>
      </c>
      <c r="C34" s="50">
        <f>B35</f>
        <v>44958</v>
      </c>
      <c r="D34" s="7">
        <f>C34-B34</f>
        <v>31</v>
      </c>
      <c r="E34" s="11">
        <v>100</v>
      </c>
      <c r="F34" s="8">
        <f t="shared" ref="F34:F45" si="5">E34*0.12*(D34/$D$46)</f>
        <v>1.0191780821917809</v>
      </c>
      <c r="G34" s="8">
        <f>E34+F34</f>
        <v>101.01917808219179</v>
      </c>
      <c r="M34" s="48"/>
    </row>
    <row r="35" spans="1:13" x14ac:dyDescent="0.25">
      <c r="A35" s="7">
        <v>2</v>
      </c>
      <c r="B35" s="49">
        <v>44958</v>
      </c>
      <c r="C35" s="50">
        <f t="shared" ref="C35:C45" si="6">B36</f>
        <v>44986</v>
      </c>
      <c r="D35" s="7">
        <f t="shared" ref="D35:D45" si="7">C35-B35</f>
        <v>28</v>
      </c>
      <c r="E35" s="8">
        <f>G34</f>
        <v>101.01917808219179</v>
      </c>
      <c r="F35" s="8">
        <f t="shared" si="5"/>
        <v>0.92992996809908057</v>
      </c>
      <c r="G35" s="8">
        <f t="shared" ref="G35:G45" si="8">E35+F35</f>
        <v>101.94910805029086</v>
      </c>
    </row>
    <row r="36" spans="1:13" x14ac:dyDescent="0.25">
      <c r="A36" s="7">
        <v>3</v>
      </c>
      <c r="B36" s="49">
        <v>44986</v>
      </c>
      <c r="C36" s="50">
        <f t="shared" si="6"/>
        <v>45017</v>
      </c>
      <c r="D36" s="7">
        <f t="shared" si="7"/>
        <v>31</v>
      </c>
      <c r="E36" s="8">
        <f t="shared" ref="E36:E45" si="9">G35</f>
        <v>101.94910805029086</v>
      </c>
      <c r="F36" s="8">
        <f t="shared" si="5"/>
        <v>1.0390429642385808</v>
      </c>
      <c r="G36" s="8">
        <f t="shared" si="8"/>
        <v>102.98815101452944</v>
      </c>
    </row>
    <row r="37" spans="1:13" x14ac:dyDescent="0.25">
      <c r="A37" s="7">
        <v>4</v>
      </c>
      <c r="B37" s="49">
        <v>45017</v>
      </c>
      <c r="C37" s="50">
        <f t="shared" si="6"/>
        <v>45047</v>
      </c>
      <c r="D37" s="7">
        <f t="shared" si="7"/>
        <v>30</v>
      </c>
      <c r="E37" s="8">
        <f t="shared" si="9"/>
        <v>102.98815101452944</v>
      </c>
      <c r="F37" s="8">
        <f t="shared" si="5"/>
        <v>1.015773544252893</v>
      </c>
      <c r="G37" s="8">
        <f t="shared" si="8"/>
        <v>104.00392455878233</v>
      </c>
      <c r="L37"/>
    </row>
    <row r="38" spans="1:13" x14ac:dyDescent="0.25">
      <c r="A38" s="7">
        <v>5</v>
      </c>
      <c r="B38" s="49">
        <v>45047</v>
      </c>
      <c r="C38" s="50">
        <f t="shared" si="6"/>
        <v>45078</v>
      </c>
      <c r="D38" s="7">
        <f t="shared" si="7"/>
        <v>31</v>
      </c>
      <c r="E38" s="8">
        <f t="shared" si="9"/>
        <v>104.00392455878233</v>
      </c>
      <c r="F38" s="8">
        <f t="shared" si="5"/>
        <v>1.0599852037223843</v>
      </c>
      <c r="G38" s="8">
        <f t="shared" si="8"/>
        <v>105.06390976250472</v>
      </c>
      <c r="L38"/>
    </row>
    <row r="39" spans="1:13" x14ac:dyDescent="0.25">
      <c r="A39" s="7">
        <v>6</v>
      </c>
      <c r="B39" s="49">
        <v>45078</v>
      </c>
      <c r="C39" s="50">
        <f t="shared" si="6"/>
        <v>45108</v>
      </c>
      <c r="D39" s="7">
        <f t="shared" si="7"/>
        <v>30</v>
      </c>
      <c r="E39" s="8">
        <f t="shared" si="9"/>
        <v>105.06390976250472</v>
      </c>
      <c r="F39" s="8">
        <f t="shared" si="5"/>
        <v>1.0362467812192246</v>
      </c>
      <c r="G39" s="8">
        <f t="shared" si="8"/>
        <v>106.10015654372394</v>
      </c>
      <c r="L39"/>
    </row>
    <row r="40" spans="1:13" x14ac:dyDescent="0.25">
      <c r="A40" s="7">
        <v>7</v>
      </c>
      <c r="B40" s="49">
        <v>45108</v>
      </c>
      <c r="C40" s="50">
        <f t="shared" si="6"/>
        <v>45139</v>
      </c>
      <c r="D40" s="7">
        <f t="shared" si="7"/>
        <v>31</v>
      </c>
      <c r="E40" s="8">
        <f t="shared" si="9"/>
        <v>106.10015654372394</v>
      </c>
      <c r="F40" s="8">
        <f t="shared" si="5"/>
        <v>1.0813495406648028</v>
      </c>
      <c r="G40" s="8">
        <f t="shared" si="8"/>
        <v>107.18150608438874</v>
      </c>
    </row>
    <row r="41" spans="1:13" x14ac:dyDescent="0.25">
      <c r="A41" s="7">
        <v>8</v>
      </c>
      <c r="B41" s="49">
        <v>45139</v>
      </c>
      <c r="C41" s="50">
        <f t="shared" si="6"/>
        <v>45170</v>
      </c>
      <c r="D41" s="7">
        <f t="shared" si="7"/>
        <v>31</v>
      </c>
      <c r="E41" s="8">
        <f t="shared" si="9"/>
        <v>107.18150608438874</v>
      </c>
      <c r="F41" s="8">
        <f t="shared" si="5"/>
        <v>1.0923704181751399</v>
      </c>
      <c r="G41" s="8">
        <f t="shared" si="8"/>
        <v>108.27387650256388</v>
      </c>
    </row>
    <row r="42" spans="1:13" x14ac:dyDescent="0.25">
      <c r="A42" s="7">
        <v>9</v>
      </c>
      <c r="B42" s="49">
        <v>45170</v>
      </c>
      <c r="C42" s="50">
        <f t="shared" si="6"/>
        <v>45200</v>
      </c>
      <c r="D42" s="7">
        <f t="shared" si="7"/>
        <v>30</v>
      </c>
      <c r="E42" s="8">
        <f t="shared" si="9"/>
        <v>108.27387650256388</v>
      </c>
      <c r="F42" s="8">
        <f t="shared" si="5"/>
        <v>1.0679067271485752</v>
      </c>
      <c r="G42" s="8">
        <f t="shared" si="8"/>
        <v>109.34178322971246</v>
      </c>
    </row>
    <row r="43" spans="1:13" x14ac:dyDescent="0.25">
      <c r="A43" s="7">
        <v>10</v>
      </c>
      <c r="B43" s="49">
        <v>45200</v>
      </c>
      <c r="C43" s="50">
        <f t="shared" si="6"/>
        <v>45231</v>
      </c>
      <c r="D43" s="7">
        <f t="shared" si="7"/>
        <v>31</v>
      </c>
      <c r="E43" s="8">
        <f t="shared" si="9"/>
        <v>109.34178322971246</v>
      </c>
      <c r="F43" s="8">
        <f t="shared" si="5"/>
        <v>1.1143874893548777</v>
      </c>
      <c r="G43" s="8">
        <f t="shared" si="8"/>
        <v>110.45617071906734</v>
      </c>
    </row>
    <row r="44" spans="1:13" x14ac:dyDescent="0.25">
      <c r="A44" s="7">
        <v>11</v>
      </c>
      <c r="B44" s="49">
        <v>45231</v>
      </c>
      <c r="C44" s="50">
        <f t="shared" si="6"/>
        <v>45261</v>
      </c>
      <c r="D44" s="7">
        <f t="shared" si="7"/>
        <v>30</v>
      </c>
      <c r="E44" s="8">
        <f t="shared" si="9"/>
        <v>110.45617071906734</v>
      </c>
      <c r="F44" s="8">
        <f t="shared" si="5"/>
        <v>1.0894307249003901</v>
      </c>
      <c r="G44" s="8">
        <f t="shared" si="8"/>
        <v>111.54560144396774</v>
      </c>
    </row>
    <row r="45" spans="1:13" x14ac:dyDescent="0.25">
      <c r="A45" s="7">
        <v>12</v>
      </c>
      <c r="B45" s="49">
        <v>45261</v>
      </c>
      <c r="C45" s="50">
        <f t="shared" si="6"/>
        <v>45292</v>
      </c>
      <c r="D45" s="7">
        <f t="shared" si="7"/>
        <v>31</v>
      </c>
      <c r="E45" s="8">
        <f t="shared" si="9"/>
        <v>111.54560144396774</v>
      </c>
      <c r="F45" s="8">
        <f t="shared" si="5"/>
        <v>1.1368483215659178</v>
      </c>
      <c r="G45" s="51">
        <f t="shared" si="8"/>
        <v>112.68244976553366</v>
      </c>
    </row>
    <row r="46" spans="1:13" x14ac:dyDescent="0.25">
      <c r="A46" s="7">
        <v>13</v>
      </c>
      <c r="B46" s="49">
        <v>45292</v>
      </c>
      <c r="C46" s="50"/>
      <c r="D46" s="52">
        <f>SUM(D34:D45)</f>
        <v>365</v>
      </c>
      <c r="E46" s="8"/>
      <c r="F46" s="8"/>
      <c r="G46" s="8"/>
    </row>
    <row r="49" spans="4:5" x14ac:dyDescent="0.25">
      <c r="D49" t="s">
        <v>69</v>
      </c>
    </row>
    <row r="50" spans="4:5" x14ac:dyDescent="0.25">
      <c r="D50" s="40" t="s">
        <v>70</v>
      </c>
      <c r="E50" s="70">
        <f xml:space="preserve"> FV( 0.12*(1/12), 12, 0, -100)</f>
        <v>112.68250301319698</v>
      </c>
    </row>
    <row r="51" spans="4:5" x14ac:dyDescent="0.25">
      <c r="D51" s="40" t="s">
        <v>46</v>
      </c>
      <c r="E51" s="71">
        <v>112.68244976553366</v>
      </c>
    </row>
    <row r="52" spans="4:5" x14ac:dyDescent="0.25">
      <c r="D52" s="40" t="s">
        <v>47</v>
      </c>
      <c r="E52" s="71">
        <v>112.68247332318138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E.g. 3, 4 and 5</vt:lpstr>
      <vt:lpstr>E.g. 6</vt:lpstr>
      <vt:lpstr>E.g. 7 and 8</vt:lpstr>
      <vt:lpstr>E.g. 9</vt:lpstr>
    </vt:vector>
  </TitlesOfParts>
  <Company>BCIT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Loans and Mortages</dc:title>
  <dc:creator>Eric Hiob</dc:creator>
  <cp:keywords>loan, mortgage</cp:keywords>
  <cp:lastModifiedBy>Eric Hiob</cp:lastModifiedBy>
  <dcterms:created xsi:type="dcterms:W3CDTF">2012-10-13T20:01:51Z</dcterms:created>
  <dcterms:modified xsi:type="dcterms:W3CDTF">2023-06-12T17:01:37Z</dcterms:modified>
</cp:coreProperties>
</file>